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17"/>
  <workbookPr/>
  <mc:AlternateContent xmlns:mc="http://schemas.openxmlformats.org/markup-compatibility/2006">
    <mc:Choice Requires="x15">
      <x15ac:absPath xmlns:x15ac="http://schemas.microsoft.com/office/spreadsheetml/2010/11/ac" url="https://pennstateoffice365.sharepoint.com/sites/HEIProject/Shared Documents/Admin/Reports/Addendum Final Report/Revision 1/Appendicies/Appendix F/"/>
    </mc:Choice>
  </mc:AlternateContent>
  <xr:revisionPtr revIDLastSave="78" documentId="8_{4A10F885-EA68-4B4A-B8EF-27D469D17CD3}" xr6:coauthVersionLast="47" xr6:coauthVersionMax="47" xr10:uidLastSave="{64A9B199-8CC8-4CB9-8AF5-107B43CA2D65}"/>
  <bookViews>
    <workbookView xWindow="0" yWindow="1060" windowWidth="39640" windowHeight="22360" xr2:uid="{FAF43B4A-944C-4429-9530-88DFFE7A1BBC}"/>
  </bookViews>
  <sheets>
    <sheet name="All" sheetId="1" r:id="rId1"/>
    <sheet name="Table 1" sheetId="3" r:id="rId2"/>
    <sheet name="Table 2" sheetId="4" r:id="rId3"/>
    <sheet name="Table 3" sheetId="5" r:id="rId4"/>
    <sheet name="Table 4" sheetId="6" r:id="rId5"/>
    <sheet name="Table 5" sheetId="7" r:id="rId6"/>
    <sheet name="Table 6" sheetId="8" r:id="rId7"/>
    <sheet name="Table 7" sheetId="9" r:id="rId8"/>
    <sheet name="Sources for export" sheetId="2" r:id="rId9"/>
  </sheets>
  <definedNames>
    <definedName name="_xlnm.Print_Titles" localSheetId="1">'Table 1'!$2:$8</definedName>
    <definedName name="_xlnm.Print_Titles" localSheetId="2">'Table 2'!$2:$7</definedName>
    <definedName name="_xlnm.Print_Titles" localSheetId="3">'Table 3'!$2:$7</definedName>
    <definedName name="_xlnm.Print_Titles" localSheetId="4">'Table 4'!$2:$7</definedName>
    <definedName name="_xlnm.Print_Titles" localSheetId="5">'Table 5'!$2:$8</definedName>
    <definedName name="_xlnm.Print_Titles" localSheetId="6">'Table 6'!$2:$7</definedName>
    <definedName name="_xlnm.Print_Titles" localSheetId="7">'Table 7'!$2:$7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19" i="8" l="1"/>
  <c r="G117" i="8"/>
  <c r="G105" i="8"/>
  <c r="BR119" i="1"/>
  <c r="BR117" i="1"/>
  <c r="CH114" i="1"/>
  <c r="R114" i="1"/>
  <c r="CH113" i="1"/>
  <c r="AU113" i="1"/>
  <c r="T113" i="1"/>
  <c r="R113" i="1"/>
  <c r="CK112" i="1"/>
  <c r="CL112" i="1" s="1"/>
  <c r="CT112" i="1" s="1"/>
  <c r="CH112" i="1"/>
  <c r="CD112" i="1"/>
  <c r="CI112" i="1" s="1"/>
  <c r="CR112" i="1" s="1"/>
  <c r="AU112" i="1"/>
  <c r="T112" i="1"/>
  <c r="R112" i="1"/>
  <c r="CC112" i="1" s="1"/>
  <c r="CF112" i="1" s="1"/>
  <c r="CK111" i="1"/>
  <c r="CH111" i="1"/>
  <c r="CD111" i="1"/>
  <c r="R111" i="1"/>
  <c r="CC111" i="1" s="1"/>
  <c r="CF111" i="1" s="1"/>
  <c r="CK110" i="1"/>
  <c r="CL110" i="1" s="1"/>
  <c r="CT110" i="1" s="1"/>
  <c r="CH110" i="1"/>
  <c r="CD110" i="1"/>
  <c r="CI110" i="1" s="1"/>
  <c r="CR110" i="1" s="1"/>
  <c r="T110" i="1"/>
  <c r="R110" i="1"/>
  <c r="CC110" i="1" s="1"/>
  <c r="CF110" i="1" s="1"/>
  <c r="CK109" i="1"/>
  <c r="CL109" i="1" s="1"/>
  <c r="CT109" i="1" s="1"/>
  <c r="CH109" i="1"/>
  <c r="CD109" i="1"/>
  <c r="AU109" i="1"/>
  <c r="T109" i="1"/>
  <c r="R109" i="1"/>
  <c r="CC109" i="1" s="1"/>
  <c r="CK108" i="1"/>
  <c r="CL108" i="1" s="1"/>
  <c r="CT108" i="1" s="1"/>
  <c r="CH108" i="1"/>
  <c r="CD108" i="1"/>
  <c r="AU108" i="1"/>
  <c r="T108" i="1"/>
  <c r="R108" i="1"/>
  <c r="CC108" i="1" s="1"/>
  <c r="CK107" i="1"/>
  <c r="CL107" i="1" s="1"/>
  <c r="CT107" i="1" s="1"/>
  <c r="CH107" i="1"/>
  <c r="CD107" i="1"/>
  <c r="T107" i="1"/>
  <c r="R107" i="1"/>
  <c r="CC107" i="1" s="1"/>
  <c r="CK106" i="1"/>
  <c r="CL106" i="1" s="1"/>
  <c r="CT106" i="1" s="1"/>
  <c r="CH106" i="1"/>
  <c r="CD106" i="1"/>
  <c r="AU106" i="1"/>
  <c r="T106" i="1"/>
  <c r="R106" i="1"/>
  <c r="CC106" i="1" s="1"/>
  <c r="CK105" i="1"/>
  <c r="CL105" i="1" s="1"/>
  <c r="CT105" i="1" s="1"/>
  <c r="CH105" i="1"/>
  <c r="CD105" i="1"/>
  <c r="BR105" i="1"/>
  <c r="AU105" i="1"/>
  <c r="T105" i="1"/>
  <c r="R105" i="1"/>
  <c r="CC105" i="1" s="1"/>
  <c r="CK104" i="1"/>
  <c r="CL104" i="1" s="1"/>
  <c r="CT104" i="1" s="1"/>
  <c r="CH104" i="1"/>
  <c r="CD104" i="1"/>
  <c r="AU104" i="1"/>
  <c r="T104" i="1"/>
  <c r="R104" i="1"/>
  <c r="CC104" i="1" s="1"/>
  <c r="CK103" i="1"/>
  <c r="CL103" i="1" s="1"/>
  <c r="CT103" i="1" s="1"/>
  <c r="CH103" i="1"/>
  <c r="CD103" i="1"/>
  <c r="AU103" i="1"/>
  <c r="T103" i="1"/>
  <c r="R103" i="1"/>
  <c r="CC103" i="1" s="1"/>
  <c r="CH101" i="1"/>
  <c r="BS101" i="1"/>
  <c r="CK100" i="1"/>
  <c r="CL100" i="1" s="1"/>
  <c r="CT100" i="1" s="1"/>
  <c r="CH100" i="1"/>
  <c r="CD100" i="1"/>
  <c r="CI100" i="1" s="1"/>
  <c r="CR100" i="1" s="1"/>
  <c r="AU100" i="1"/>
  <c r="T100" i="1"/>
  <c r="R100" i="1"/>
  <c r="CC100" i="1" s="1"/>
  <c r="CK99" i="1"/>
  <c r="CL99" i="1" s="1"/>
  <c r="CT99" i="1" s="1"/>
  <c r="CH99" i="1"/>
  <c r="CD99" i="1"/>
  <c r="CI99" i="1" s="1"/>
  <c r="CR99" i="1" s="1"/>
  <c r="AU99" i="1"/>
  <c r="T99" i="1"/>
  <c r="R99" i="1"/>
  <c r="CC99" i="1" s="1"/>
  <c r="CK98" i="1"/>
  <c r="CL98" i="1" s="1"/>
  <c r="CT98" i="1" s="1"/>
  <c r="CH98" i="1"/>
  <c r="CD98" i="1"/>
  <c r="CI98" i="1" s="1"/>
  <c r="CR98" i="1" s="1"/>
  <c r="AU98" i="1"/>
  <c r="T98" i="1"/>
  <c r="R98" i="1"/>
  <c r="CC98" i="1" s="1"/>
  <c r="CK97" i="1"/>
  <c r="CL97" i="1" s="1"/>
  <c r="CT97" i="1" s="1"/>
  <c r="CH97" i="1"/>
  <c r="CD97" i="1"/>
  <c r="CI97" i="1" s="1"/>
  <c r="CR97" i="1" s="1"/>
  <c r="AU97" i="1"/>
  <c r="T97" i="1"/>
  <c r="R97" i="1"/>
  <c r="CC97" i="1" s="1"/>
  <c r="CK96" i="1"/>
  <c r="CL96" i="1" s="1"/>
  <c r="CT96" i="1" s="1"/>
  <c r="CH96" i="1"/>
  <c r="CD96" i="1"/>
  <c r="CI96" i="1" s="1"/>
  <c r="CR96" i="1" s="1"/>
  <c r="AU96" i="1"/>
  <c r="T96" i="1"/>
  <c r="R96" i="1"/>
  <c r="CC96" i="1" s="1"/>
  <c r="CK95" i="1"/>
  <c r="CL95" i="1" s="1"/>
  <c r="CT95" i="1" s="1"/>
  <c r="CH95" i="1"/>
  <c r="CD95" i="1"/>
  <c r="CI95" i="1" s="1"/>
  <c r="CR95" i="1" s="1"/>
  <c r="AU95" i="1"/>
  <c r="T95" i="1"/>
  <c r="R95" i="1"/>
  <c r="CC95" i="1" s="1"/>
  <c r="CK94" i="1"/>
  <c r="CL94" i="1" s="1"/>
  <c r="CT94" i="1" s="1"/>
  <c r="CH94" i="1"/>
  <c r="CD94" i="1"/>
  <c r="AU94" i="1"/>
  <c r="T94" i="1"/>
  <c r="R94" i="1"/>
  <c r="CC94" i="1" s="1"/>
  <c r="CK93" i="1"/>
  <c r="CL93" i="1" s="1"/>
  <c r="CT93" i="1" s="1"/>
  <c r="CH93" i="1"/>
  <c r="CD93" i="1"/>
  <c r="AU93" i="1"/>
  <c r="T93" i="1"/>
  <c r="R93" i="1"/>
  <c r="CC93" i="1" s="1"/>
  <c r="CK92" i="1"/>
  <c r="CL92" i="1" s="1"/>
  <c r="CT92" i="1" s="1"/>
  <c r="CH92" i="1"/>
  <c r="CD92" i="1"/>
  <c r="AU92" i="1"/>
  <c r="T92" i="1"/>
  <c r="R92" i="1"/>
  <c r="CC92" i="1" s="1"/>
  <c r="CK91" i="1"/>
  <c r="CL91" i="1" s="1"/>
  <c r="CT91" i="1" s="1"/>
  <c r="CH91" i="1"/>
  <c r="CD91" i="1"/>
  <c r="AU91" i="1"/>
  <c r="T91" i="1"/>
  <c r="R91" i="1"/>
  <c r="CC91" i="1" s="1"/>
  <c r="CK90" i="1"/>
  <c r="CL90" i="1" s="1"/>
  <c r="CT90" i="1" s="1"/>
  <c r="CH90" i="1"/>
  <c r="CD90" i="1"/>
  <c r="AU90" i="1"/>
  <c r="T90" i="1"/>
  <c r="R90" i="1"/>
  <c r="CC90" i="1" s="1"/>
  <c r="CK89" i="1"/>
  <c r="CL89" i="1" s="1"/>
  <c r="CT89" i="1" s="1"/>
  <c r="CH89" i="1"/>
  <c r="CD89" i="1"/>
  <c r="AU89" i="1"/>
  <c r="T89" i="1"/>
  <c r="R89" i="1"/>
  <c r="CC89" i="1" s="1"/>
  <c r="CK88" i="1"/>
  <c r="CL88" i="1" s="1"/>
  <c r="CT88" i="1" s="1"/>
  <c r="CH88" i="1"/>
  <c r="CD88" i="1"/>
  <c r="AU88" i="1"/>
  <c r="T88" i="1"/>
  <c r="R88" i="1"/>
  <c r="CC88" i="1" s="1"/>
  <c r="CK87" i="1"/>
  <c r="CL87" i="1" s="1"/>
  <c r="CT87" i="1" s="1"/>
  <c r="CH87" i="1"/>
  <c r="CD87" i="1"/>
  <c r="AU87" i="1"/>
  <c r="T87" i="1"/>
  <c r="R87" i="1"/>
  <c r="CC87" i="1" s="1"/>
  <c r="CK86" i="1"/>
  <c r="CL86" i="1" s="1"/>
  <c r="CT86" i="1" s="1"/>
  <c r="CH86" i="1"/>
  <c r="CD86" i="1"/>
  <c r="AU86" i="1"/>
  <c r="T86" i="1"/>
  <c r="R86" i="1"/>
  <c r="CC86" i="1" s="1"/>
  <c r="CK85" i="1"/>
  <c r="CL85" i="1" s="1"/>
  <c r="CT85" i="1" s="1"/>
  <c r="CH85" i="1"/>
  <c r="CD85" i="1"/>
  <c r="AU85" i="1"/>
  <c r="T85" i="1"/>
  <c r="R85" i="1"/>
  <c r="CC85" i="1" s="1"/>
  <c r="CK84" i="1"/>
  <c r="CL84" i="1" s="1"/>
  <c r="CT84" i="1" s="1"/>
  <c r="CH84" i="1"/>
  <c r="CD84" i="1"/>
  <c r="AU84" i="1"/>
  <c r="T84" i="1"/>
  <c r="R84" i="1"/>
  <c r="CC84" i="1" s="1"/>
  <c r="CK83" i="1"/>
  <c r="CL83" i="1" s="1"/>
  <c r="CT83" i="1" s="1"/>
  <c r="CH83" i="1"/>
  <c r="CD83" i="1"/>
  <c r="AU83" i="1"/>
  <c r="T83" i="1"/>
  <c r="R83" i="1"/>
  <c r="CC83" i="1" s="1"/>
  <c r="CK82" i="1"/>
  <c r="CL82" i="1" s="1"/>
  <c r="CT82" i="1" s="1"/>
  <c r="CH82" i="1"/>
  <c r="CD82" i="1"/>
  <c r="AU82" i="1"/>
  <c r="T82" i="1"/>
  <c r="R82" i="1"/>
  <c r="CC82" i="1" s="1"/>
  <c r="CK81" i="1"/>
  <c r="CL81" i="1" s="1"/>
  <c r="CT81" i="1" s="1"/>
  <c r="CH81" i="1"/>
  <c r="CD81" i="1"/>
  <c r="AU81" i="1"/>
  <c r="T81" i="1"/>
  <c r="R81" i="1"/>
  <c r="CC81" i="1" s="1"/>
  <c r="CK80" i="1"/>
  <c r="CL80" i="1" s="1"/>
  <c r="CT80" i="1" s="1"/>
  <c r="CH80" i="1"/>
  <c r="CD80" i="1"/>
  <c r="AU80" i="1"/>
  <c r="T80" i="1"/>
  <c r="R80" i="1"/>
  <c r="CC80" i="1" s="1"/>
  <c r="CK79" i="1"/>
  <c r="CL79" i="1" s="1"/>
  <c r="CT79" i="1" s="1"/>
  <c r="CH79" i="1"/>
  <c r="CD79" i="1"/>
  <c r="AU79" i="1"/>
  <c r="T79" i="1"/>
  <c r="R79" i="1"/>
  <c r="CC79" i="1" s="1"/>
  <c r="CH77" i="1"/>
  <c r="CK76" i="1"/>
  <c r="CL76" i="1" s="1"/>
  <c r="CT76" i="1" s="1"/>
  <c r="CH76" i="1"/>
  <c r="CD76" i="1"/>
  <c r="CI76" i="1" s="1"/>
  <c r="CR76" i="1" s="1"/>
  <c r="AU76" i="1"/>
  <c r="T76" i="1"/>
  <c r="R76" i="1"/>
  <c r="CC76" i="1" s="1"/>
  <c r="CK75" i="1"/>
  <c r="CL75" i="1" s="1"/>
  <c r="CT75" i="1" s="1"/>
  <c r="CH75" i="1"/>
  <c r="CD75" i="1"/>
  <c r="BS75" i="1"/>
  <c r="AU75" i="1"/>
  <c r="T75" i="1"/>
  <c r="R75" i="1"/>
  <c r="CC75" i="1" s="1"/>
  <c r="CF75" i="1" s="1"/>
  <c r="CK74" i="1"/>
  <c r="CL74" i="1" s="1"/>
  <c r="CT74" i="1" s="1"/>
  <c r="CH74" i="1"/>
  <c r="CD74" i="1"/>
  <c r="CI74" i="1" s="1"/>
  <c r="CR74" i="1" s="1"/>
  <c r="AU74" i="1"/>
  <c r="T74" i="1"/>
  <c r="R74" i="1"/>
  <c r="CC74" i="1" s="1"/>
  <c r="CF74" i="1" s="1"/>
  <c r="CK73" i="1"/>
  <c r="CL73" i="1" s="1"/>
  <c r="CT73" i="1" s="1"/>
  <c r="CH73" i="1"/>
  <c r="CD73" i="1"/>
  <c r="CI73" i="1" s="1"/>
  <c r="CR73" i="1" s="1"/>
  <c r="AU73" i="1"/>
  <c r="T73" i="1"/>
  <c r="R73" i="1"/>
  <c r="CC73" i="1" s="1"/>
  <c r="CK72" i="1"/>
  <c r="CL72" i="1" s="1"/>
  <c r="CT72" i="1" s="1"/>
  <c r="CH72" i="1"/>
  <c r="CD72" i="1"/>
  <c r="CI72" i="1" s="1"/>
  <c r="CR72" i="1" s="1"/>
  <c r="AU72" i="1"/>
  <c r="T72" i="1"/>
  <c r="R72" i="1"/>
  <c r="CC72" i="1" s="1"/>
  <c r="CK71" i="1"/>
  <c r="CL71" i="1" s="1"/>
  <c r="CT71" i="1" s="1"/>
  <c r="CH71" i="1"/>
  <c r="CD71" i="1"/>
  <c r="CI71" i="1" s="1"/>
  <c r="CR71" i="1" s="1"/>
  <c r="AU71" i="1"/>
  <c r="T71" i="1"/>
  <c r="R71" i="1"/>
  <c r="CC71" i="1" s="1"/>
  <c r="CF71" i="1" s="1"/>
  <c r="CK70" i="1"/>
  <c r="CL70" i="1" s="1"/>
  <c r="CT70" i="1" s="1"/>
  <c r="CH70" i="1"/>
  <c r="CD70" i="1"/>
  <c r="AU70" i="1"/>
  <c r="T70" i="1"/>
  <c r="R70" i="1"/>
  <c r="CC70" i="1" s="1"/>
  <c r="CK69" i="1"/>
  <c r="CL69" i="1" s="1"/>
  <c r="CT69" i="1" s="1"/>
  <c r="CH69" i="1"/>
  <c r="CD69" i="1"/>
  <c r="AU69" i="1"/>
  <c r="T69" i="1"/>
  <c r="R69" i="1"/>
  <c r="CC69" i="1" s="1"/>
  <c r="CJ69" i="1" s="1"/>
  <c r="CS69" i="1" s="1"/>
  <c r="CK68" i="1"/>
  <c r="CL68" i="1" s="1"/>
  <c r="CT68" i="1" s="1"/>
  <c r="CH68" i="1"/>
  <c r="CD68" i="1"/>
  <c r="AU68" i="1"/>
  <c r="T68" i="1"/>
  <c r="R68" i="1"/>
  <c r="CC68" i="1" s="1"/>
  <c r="CJ68" i="1" s="1"/>
  <c r="CS68" i="1" s="1"/>
  <c r="CK67" i="1"/>
  <c r="CL67" i="1" s="1"/>
  <c r="CT67" i="1" s="1"/>
  <c r="CH67" i="1"/>
  <c r="CD67" i="1"/>
  <c r="CI67" i="1" s="1"/>
  <c r="CR67" i="1" s="1"/>
  <c r="AU67" i="1"/>
  <c r="T67" i="1"/>
  <c r="R67" i="1"/>
  <c r="CC67" i="1" s="1"/>
  <c r="CJ67" i="1" s="1"/>
  <c r="CS67" i="1" s="1"/>
  <c r="CK66" i="1"/>
  <c r="CL66" i="1" s="1"/>
  <c r="CT66" i="1" s="1"/>
  <c r="CH66" i="1"/>
  <c r="CD66" i="1"/>
  <c r="CI66" i="1" s="1"/>
  <c r="CR66" i="1" s="1"/>
  <c r="AU66" i="1"/>
  <c r="T66" i="1"/>
  <c r="R66" i="1"/>
  <c r="CC66" i="1" s="1"/>
  <c r="CF66" i="1" s="1"/>
  <c r="CK65" i="1"/>
  <c r="CL65" i="1" s="1"/>
  <c r="CT65" i="1" s="1"/>
  <c r="CH65" i="1"/>
  <c r="CD65" i="1"/>
  <c r="CI65" i="1" s="1"/>
  <c r="CR65" i="1" s="1"/>
  <c r="AU65" i="1"/>
  <c r="T65" i="1"/>
  <c r="R65" i="1"/>
  <c r="CC65" i="1" s="1"/>
  <c r="CK64" i="1"/>
  <c r="CL64" i="1" s="1"/>
  <c r="CT64" i="1" s="1"/>
  <c r="CH64" i="1"/>
  <c r="CD64" i="1"/>
  <c r="CI64" i="1" s="1"/>
  <c r="CR64" i="1" s="1"/>
  <c r="AU64" i="1"/>
  <c r="T64" i="1"/>
  <c r="R64" i="1"/>
  <c r="CC64" i="1" s="1"/>
  <c r="CK63" i="1"/>
  <c r="CL63" i="1" s="1"/>
  <c r="CT63" i="1" s="1"/>
  <c r="CH63" i="1"/>
  <c r="CD63" i="1"/>
  <c r="CI63" i="1" s="1"/>
  <c r="CR63" i="1" s="1"/>
  <c r="AU63" i="1"/>
  <c r="T63" i="1"/>
  <c r="R63" i="1"/>
  <c r="CC63" i="1" s="1"/>
  <c r="CF63" i="1" s="1"/>
  <c r="CK62" i="1"/>
  <c r="CL62" i="1" s="1"/>
  <c r="CT62" i="1" s="1"/>
  <c r="CH62" i="1"/>
  <c r="CD62" i="1"/>
  <c r="AU62" i="1"/>
  <c r="T62" i="1"/>
  <c r="R62" i="1"/>
  <c r="CC62" i="1" s="1"/>
  <c r="CK61" i="1"/>
  <c r="CL61" i="1" s="1"/>
  <c r="CT61" i="1" s="1"/>
  <c r="CH61" i="1"/>
  <c r="CD61" i="1"/>
  <c r="CI61" i="1" s="1"/>
  <c r="CR61" i="1" s="1"/>
  <c r="AU61" i="1"/>
  <c r="T61" i="1"/>
  <c r="R61" i="1"/>
  <c r="CC61" i="1" s="1"/>
  <c r="CK60" i="1"/>
  <c r="CL60" i="1" s="1"/>
  <c r="CT60" i="1" s="1"/>
  <c r="CH60" i="1"/>
  <c r="CD60" i="1"/>
  <c r="CI60" i="1" s="1"/>
  <c r="CR60" i="1" s="1"/>
  <c r="AU60" i="1"/>
  <c r="T60" i="1"/>
  <c r="R60" i="1"/>
  <c r="CC60" i="1" s="1"/>
  <c r="CJ60" i="1" s="1"/>
  <c r="CS60" i="1" s="1"/>
  <c r="CH58" i="1"/>
  <c r="BS58" i="1"/>
  <c r="R58" i="1"/>
  <c r="CK57" i="1"/>
  <c r="CL57" i="1" s="1"/>
  <c r="CT57" i="1" s="1"/>
  <c r="CH57" i="1"/>
  <c r="CD57" i="1"/>
  <c r="CI57" i="1" s="1"/>
  <c r="CR57" i="1" s="1"/>
  <c r="AU57" i="1"/>
  <c r="T57" i="1"/>
  <c r="R57" i="1"/>
  <c r="CC57" i="1" s="1"/>
  <c r="CK56" i="1"/>
  <c r="CL56" i="1" s="1"/>
  <c r="CT56" i="1" s="1"/>
  <c r="CH56" i="1"/>
  <c r="CD56" i="1"/>
  <c r="AU56" i="1"/>
  <c r="T56" i="1"/>
  <c r="R56" i="1"/>
  <c r="CC56" i="1" s="1"/>
  <c r="CK55" i="1"/>
  <c r="CL55" i="1" s="1"/>
  <c r="CT55" i="1" s="1"/>
  <c r="CH55" i="1"/>
  <c r="CD55" i="1"/>
  <c r="CI55" i="1" s="1"/>
  <c r="CR55" i="1" s="1"/>
  <c r="AU55" i="1"/>
  <c r="T55" i="1"/>
  <c r="R55" i="1"/>
  <c r="CC55" i="1" s="1"/>
  <c r="CK54" i="1"/>
  <c r="CL54" i="1" s="1"/>
  <c r="CT54" i="1" s="1"/>
  <c r="CH54" i="1"/>
  <c r="CD54" i="1"/>
  <c r="AU54" i="1"/>
  <c r="T54" i="1"/>
  <c r="R54" i="1"/>
  <c r="CC54" i="1" s="1"/>
  <c r="CK53" i="1"/>
  <c r="CL53" i="1" s="1"/>
  <c r="CT53" i="1" s="1"/>
  <c r="CH53" i="1"/>
  <c r="CD53" i="1"/>
  <c r="CI53" i="1" s="1"/>
  <c r="CR53" i="1" s="1"/>
  <c r="AU53" i="1"/>
  <c r="T53" i="1"/>
  <c r="R53" i="1"/>
  <c r="CC53" i="1" s="1"/>
  <c r="CK52" i="1"/>
  <c r="CL52" i="1" s="1"/>
  <c r="CT52" i="1" s="1"/>
  <c r="CH52" i="1"/>
  <c r="CD52" i="1"/>
  <c r="CI52" i="1" s="1"/>
  <c r="CR52" i="1" s="1"/>
  <c r="AU52" i="1"/>
  <c r="T52" i="1"/>
  <c r="R52" i="1"/>
  <c r="CC52" i="1" s="1"/>
  <c r="CK51" i="1"/>
  <c r="CL51" i="1" s="1"/>
  <c r="CT51" i="1" s="1"/>
  <c r="CH51" i="1"/>
  <c r="CD51" i="1"/>
  <c r="CI51" i="1" s="1"/>
  <c r="CR51" i="1" s="1"/>
  <c r="AU51" i="1"/>
  <c r="T51" i="1"/>
  <c r="R51" i="1"/>
  <c r="CC51" i="1" s="1"/>
  <c r="CK50" i="1"/>
  <c r="CL50" i="1" s="1"/>
  <c r="CT50" i="1" s="1"/>
  <c r="CH50" i="1"/>
  <c r="CD50" i="1"/>
  <c r="CI50" i="1" s="1"/>
  <c r="CR50" i="1" s="1"/>
  <c r="AU50" i="1"/>
  <c r="T50" i="1"/>
  <c r="R50" i="1"/>
  <c r="CC50" i="1" s="1"/>
  <c r="CK49" i="1"/>
  <c r="CL49" i="1" s="1"/>
  <c r="CT49" i="1" s="1"/>
  <c r="CH49" i="1"/>
  <c r="CD49" i="1"/>
  <c r="CI49" i="1" s="1"/>
  <c r="CR49" i="1" s="1"/>
  <c r="AU49" i="1"/>
  <c r="T49" i="1"/>
  <c r="R49" i="1"/>
  <c r="CC49" i="1" s="1"/>
  <c r="CK48" i="1"/>
  <c r="CL48" i="1" s="1"/>
  <c r="CT48" i="1" s="1"/>
  <c r="CH48" i="1"/>
  <c r="CD48" i="1"/>
  <c r="CI48" i="1" s="1"/>
  <c r="CR48" i="1" s="1"/>
  <c r="AU48" i="1"/>
  <c r="T48" i="1"/>
  <c r="R48" i="1"/>
  <c r="CC48" i="1" s="1"/>
  <c r="CK47" i="1"/>
  <c r="CL47" i="1" s="1"/>
  <c r="CT47" i="1" s="1"/>
  <c r="CH47" i="1"/>
  <c r="CD47" i="1"/>
  <c r="CI47" i="1" s="1"/>
  <c r="CR47" i="1" s="1"/>
  <c r="AU47" i="1"/>
  <c r="T47" i="1"/>
  <c r="R47" i="1"/>
  <c r="CC47" i="1" s="1"/>
  <c r="CK46" i="1"/>
  <c r="CL46" i="1" s="1"/>
  <c r="CT46" i="1" s="1"/>
  <c r="CH46" i="1"/>
  <c r="CD46" i="1"/>
  <c r="CI46" i="1" s="1"/>
  <c r="CR46" i="1" s="1"/>
  <c r="AU46" i="1"/>
  <c r="T46" i="1"/>
  <c r="R46" i="1"/>
  <c r="CC46" i="1" s="1"/>
  <c r="CK45" i="1"/>
  <c r="CL45" i="1" s="1"/>
  <c r="CT45" i="1" s="1"/>
  <c r="CH45" i="1"/>
  <c r="CD45" i="1"/>
  <c r="CI45" i="1" s="1"/>
  <c r="CR45" i="1" s="1"/>
  <c r="AU45" i="1"/>
  <c r="T45" i="1"/>
  <c r="R45" i="1"/>
  <c r="CC45" i="1" s="1"/>
  <c r="CK44" i="1"/>
  <c r="CL44" i="1" s="1"/>
  <c r="CT44" i="1" s="1"/>
  <c r="CH44" i="1"/>
  <c r="CD44" i="1"/>
  <c r="CI44" i="1" s="1"/>
  <c r="CR44" i="1" s="1"/>
  <c r="CC44" i="1"/>
  <c r="AU44" i="1"/>
  <c r="CK43" i="1"/>
  <c r="CL43" i="1" s="1"/>
  <c r="CT43" i="1" s="1"/>
  <c r="CH43" i="1"/>
  <c r="CD43" i="1"/>
  <c r="CI43" i="1" s="1"/>
  <c r="CR43" i="1" s="1"/>
  <c r="AU43" i="1"/>
  <c r="T43" i="1"/>
  <c r="R43" i="1"/>
  <c r="CC43" i="1" s="1"/>
  <c r="CK42" i="1"/>
  <c r="CL42" i="1" s="1"/>
  <c r="CT42" i="1" s="1"/>
  <c r="CH42" i="1"/>
  <c r="CD42" i="1"/>
  <c r="CI42" i="1" s="1"/>
  <c r="CR42" i="1" s="1"/>
  <c r="AU42" i="1"/>
  <c r="T42" i="1"/>
  <c r="R42" i="1"/>
  <c r="CC42" i="1" s="1"/>
  <c r="CK41" i="1"/>
  <c r="CL41" i="1" s="1"/>
  <c r="CT41" i="1" s="1"/>
  <c r="CH41" i="1"/>
  <c r="CD41" i="1"/>
  <c r="CI41" i="1" s="1"/>
  <c r="CR41" i="1" s="1"/>
  <c r="AU41" i="1"/>
  <c r="T41" i="1"/>
  <c r="R41" i="1"/>
  <c r="CC41" i="1" s="1"/>
  <c r="CJ41" i="1" s="1"/>
  <c r="CS41" i="1" s="1"/>
  <c r="CK40" i="1"/>
  <c r="CL40" i="1" s="1"/>
  <c r="CT40" i="1" s="1"/>
  <c r="CH40" i="1"/>
  <c r="CD40" i="1"/>
  <c r="CI40" i="1" s="1"/>
  <c r="CR40" i="1" s="1"/>
  <c r="AU40" i="1"/>
  <c r="T40" i="1"/>
  <c r="R40" i="1"/>
  <c r="CC40" i="1" s="1"/>
  <c r="CJ40" i="1" s="1"/>
  <c r="CS40" i="1" s="1"/>
  <c r="CH38" i="1"/>
  <c r="BS38" i="1"/>
  <c r="CK37" i="1"/>
  <c r="CL37" i="1" s="1"/>
  <c r="CT37" i="1" s="1"/>
  <c r="CH37" i="1"/>
  <c r="CD37" i="1"/>
  <c r="CI37" i="1" s="1"/>
  <c r="CR37" i="1" s="1"/>
  <c r="BS37" i="1"/>
  <c r="AU37" i="1"/>
  <c r="T37" i="1"/>
  <c r="R37" i="1"/>
  <c r="CC37" i="1" s="1"/>
  <c r="CK36" i="1"/>
  <c r="CL36" i="1" s="1"/>
  <c r="CT36" i="1" s="1"/>
  <c r="CH36" i="1"/>
  <c r="CD36" i="1"/>
  <c r="BS36" i="1"/>
  <c r="AU36" i="1"/>
  <c r="T36" i="1"/>
  <c r="R36" i="1"/>
  <c r="CC36" i="1" s="1"/>
  <c r="CK35" i="1"/>
  <c r="CL35" i="1" s="1"/>
  <c r="CT35" i="1" s="1"/>
  <c r="CH35" i="1"/>
  <c r="CD35" i="1"/>
  <c r="CI35" i="1" s="1"/>
  <c r="CR35" i="1" s="1"/>
  <c r="CC35" i="1"/>
  <c r="CF35" i="1" s="1"/>
  <c r="BS35" i="1"/>
  <c r="AU35" i="1"/>
  <c r="CK34" i="1"/>
  <c r="CL34" i="1" s="1"/>
  <c r="CT34" i="1" s="1"/>
  <c r="CH34" i="1"/>
  <c r="CD34" i="1"/>
  <c r="BS34" i="1"/>
  <c r="AU34" i="1"/>
  <c r="T34" i="1"/>
  <c r="R34" i="1"/>
  <c r="CC34" i="1" s="1"/>
  <c r="CK33" i="1"/>
  <c r="CL33" i="1" s="1"/>
  <c r="CT33" i="1" s="1"/>
  <c r="CH33" i="1"/>
  <c r="CD33" i="1"/>
  <c r="CI33" i="1" s="1"/>
  <c r="CR33" i="1" s="1"/>
  <c r="BS33" i="1"/>
  <c r="AU33" i="1"/>
  <c r="T33" i="1"/>
  <c r="R33" i="1"/>
  <c r="CC33" i="1" s="1"/>
  <c r="CF33" i="1" s="1"/>
  <c r="CK32" i="1"/>
  <c r="CL32" i="1" s="1"/>
  <c r="CT32" i="1" s="1"/>
  <c r="CH32" i="1"/>
  <c r="CD32" i="1"/>
  <c r="BS32" i="1"/>
  <c r="AU32" i="1"/>
  <c r="T32" i="1"/>
  <c r="R32" i="1"/>
  <c r="CC32" i="1" s="1"/>
  <c r="CK31" i="1"/>
  <c r="CL31" i="1" s="1"/>
  <c r="CT31" i="1" s="1"/>
  <c r="CH31" i="1"/>
  <c r="CD31" i="1"/>
  <c r="CI31" i="1" s="1"/>
  <c r="CR31" i="1" s="1"/>
  <c r="BS31" i="1"/>
  <c r="AU31" i="1"/>
  <c r="T31" i="1"/>
  <c r="R31" i="1"/>
  <c r="CC31" i="1" s="1"/>
  <c r="CK30" i="1"/>
  <c r="CL30" i="1" s="1"/>
  <c r="CT30" i="1" s="1"/>
  <c r="CH30" i="1"/>
  <c r="CD30" i="1"/>
  <c r="CI30" i="1" s="1"/>
  <c r="CR30" i="1" s="1"/>
  <c r="BS30" i="1"/>
  <c r="AU30" i="1"/>
  <c r="T30" i="1"/>
  <c r="R30" i="1"/>
  <c r="CC30" i="1" s="1"/>
  <c r="CJ30" i="1" s="1"/>
  <c r="CS30" i="1" s="1"/>
  <c r="CK29" i="1"/>
  <c r="CL29" i="1" s="1"/>
  <c r="CT29" i="1" s="1"/>
  <c r="CH29" i="1"/>
  <c r="CD29" i="1"/>
  <c r="CI29" i="1" s="1"/>
  <c r="CR29" i="1" s="1"/>
  <c r="BS29" i="1"/>
  <c r="AU29" i="1"/>
  <c r="T29" i="1"/>
  <c r="R29" i="1"/>
  <c r="CC29" i="1" s="1"/>
  <c r="CK28" i="1"/>
  <c r="CL28" i="1" s="1"/>
  <c r="CT28" i="1" s="1"/>
  <c r="CH28" i="1"/>
  <c r="CD28" i="1"/>
  <c r="BS28" i="1"/>
  <c r="AU28" i="1"/>
  <c r="T28" i="1"/>
  <c r="R28" i="1"/>
  <c r="CC28" i="1" s="1"/>
  <c r="CK27" i="1"/>
  <c r="CL27" i="1" s="1"/>
  <c r="CT27" i="1" s="1"/>
  <c r="CH27" i="1"/>
  <c r="CD27" i="1"/>
  <c r="CI27" i="1" s="1"/>
  <c r="CR27" i="1" s="1"/>
  <c r="BS27" i="1"/>
  <c r="AU27" i="1"/>
  <c r="T27" i="1"/>
  <c r="R27" i="1"/>
  <c r="CC27" i="1" s="1"/>
  <c r="CK26" i="1"/>
  <c r="CL26" i="1" s="1"/>
  <c r="CT26" i="1" s="1"/>
  <c r="CH26" i="1"/>
  <c r="CD26" i="1"/>
  <c r="BS26" i="1"/>
  <c r="AU26" i="1"/>
  <c r="T26" i="1"/>
  <c r="R26" i="1"/>
  <c r="CC26" i="1" s="1"/>
  <c r="CK25" i="1"/>
  <c r="CL25" i="1" s="1"/>
  <c r="CT25" i="1" s="1"/>
  <c r="CH25" i="1"/>
  <c r="CD25" i="1"/>
  <c r="CI25" i="1" s="1"/>
  <c r="CR25" i="1" s="1"/>
  <c r="BS25" i="1"/>
  <c r="T25" i="1"/>
  <c r="R25" i="1"/>
  <c r="CC25" i="1" s="1"/>
  <c r="CK24" i="1"/>
  <c r="CL24" i="1" s="1"/>
  <c r="CT24" i="1" s="1"/>
  <c r="CH24" i="1"/>
  <c r="CD24" i="1"/>
  <c r="CI24" i="1" s="1"/>
  <c r="CR24" i="1" s="1"/>
  <c r="BS24" i="1"/>
  <c r="AU24" i="1"/>
  <c r="T24" i="1"/>
  <c r="R24" i="1"/>
  <c r="CC24" i="1" s="1"/>
  <c r="CF24" i="1" s="1"/>
  <c r="CK23" i="1"/>
  <c r="CL23" i="1" s="1"/>
  <c r="CT23" i="1" s="1"/>
  <c r="CH23" i="1"/>
  <c r="CD23" i="1"/>
  <c r="CI23" i="1" s="1"/>
  <c r="CR23" i="1" s="1"/>
  <c r="BS23" i="1"/>
  <c r="AU23" i="1"/>
  <c r="T23" i="1"/>
  <c r="R23" i="1"/>
  <c r="CC23" i="1" s="1"/>
  <c r="CH21" i="1"/>
  <c r="CK20" i="1"/>
  <c r="CL20" i="1" s="1"/>
  <c r="CT20" i="1" s="1"/>
  <c r="CH20" i="1"/>
  <c r="CD20" i="1"/>
  <c r="CI20" i="1" s="1"/>
  <c r="CR20" i="1" s="1"/>
  <c r="AU20" i="1"/>
  <c r="T20" i="1"/>
  <c r="CC20" i="1" s="1"/>
  <c r="CJ20" i="1" s="1"/>
  <c r="CS20" i="1" s="1"/>
  <c r="CK19" i="1"/>
  <c r="CL19" i="1" s="1"/>
  <c r="CT19" i="1" s="1"/>
  <c r="CH19" i="1"/>
  <c r="CD19" i="1"/>
  <c r="AU19" i="1"/>
  <c r="T19" i="1"/>
  <c r="CC19" i="1" s="1"/>
  <c r="CK18" i="1"/>
  <c r="CL18" i="1" s="1"/>
  <c r="CT18" i="1" s="1"/>
  <c r="CH18" i="1"/>
  <c r="CD18" i="1"/>
  <c r="CI18" i="1" s="1"/>
  <c r="CR18" i="1" s="1"/>
  <c r="AU18" i="1"/>
  <c r="T18" i="1"/>
  <c r="CC18" i="1" s="1"/>
  <c r="CK17" i="1"/>
  <c r="CL17" i="1" s="1"/>
  <c r="CT17" i="1" s="1"/>
  <c r="CH17" i="1"/>
  <c r="CD17" i="1"/>
  <c r="CI17" i="1" s="1"/>
  <c r="CR17" i="1" s="1"/>
  <c r="AU17" i="1"/>
  <c r="T17" i="1"/>
  <c r="CC17" i="1" s="1"/>
  <c r="CF17" i="1" s="1"/>
  <c r="CK16" i="1"/>
  <c r="CL16" i="1" s="1"/>
  <c r="CT16" i="1" s="1"/>
  <c r="CH16" i="1"/>
  <c r="CD16" i="1"/>
  <c r="AU16" i="1"/>
  <c r="T16" i="1"/>
  <c r="CC16" i="1" s="1"/>
  <c r="CK15" i="1"/>
  <c r="CL15" i="1" s="1"/>
  <c r="CT15" i="1" s="1"/>
  <c r="CH15" i="1"/>
  <c r="CD15" i="1"/>
  <c r="CI15" i="1" s="1"/>
  <c r="CR15" i="1" s="1"/>
  <c r="BS15" i="1"/>
  <c r="AU15" i="1"/>
  <c r="T15" i="1"/>
  <c r="CC15" i="1" s="1"/>
  <c r="CK14" i="1"/>
  <c r="CL14" i="1" s="1"/>
  <c r="CT14" i="1" s="1"/>
  <c r="CH14" i="1"/>
  <c r="CD14" i="1"/>
  <c r="CI14" i="1" s="1"/>
  <c r="CR14" i="1" s="1"/>
  <c r="BS14" i="1"/>
  <c r="AU14" i="1"/>
  <c r="T14" i="1"/>
  <c r="CC14" i="1" s="1"/>
  <c r="CH13" i="1"/>
  <c r="CK12" i="1"/>
  <c r="CL12" i="1" s="1"/>
  <c r="CT12" i="1" s="1"/>
  <c r="CH12" i="1"/>
  <c r="CD12" i="1"/>
  <c r="BS12" i="1"/>
  <c r="AU12" i="1"/>
  <c r="T12" i="1"/>
  <c r="CC12" i="1" s="1"/>
  <c r="CK11" i="1"/>
  <c r="CL11" i="1" s="1"/>
  <c r="CT11" i="1" s="1"/>
  <c r="CH11" i="1"/>
  <c r="CD11" i="1"/>
  <c r="AU11" i="1"/>
  <c r="T11" i="1"/>
  <c r="CC11" i="1" s="1"/>
  <c r="CK10" i="1"/>
  <c r="CL10" i="1" s="1"/>
  <c r="CT10" i="1" s="1"/>
  <c r="CH10" i="1"/>
  <c r="CD10" i="1"/>
  <c r="CI10" i="1" s="1"/>
  <c r="CR10" i="1" s="1"/>
  <c r="BS10" i="1"/>
  <c r="AU10" i="1"/>
  <c r="T10" i="1"/>
  <c r="CC10" i="1" s="1"/>
  <c r="CE10" i="1" l="1"/>
  <c r="CF10" i="1"/>
  <c r="CF11" i="1"/>
  <c r="CJ11" i="1"/>
  <c r="CS11" i="1" s="1"/>
  <c r="CE11" i="1"/>
  <c r="CE12" i="1"/>
  <c r="CE14" i="1"/>
  <c r="CF14" i="1"/>
  <c r="CE15" i="1"/>
  <c r="CF15" i="1"/>
  <c r="CF16" i="1"/>
  <c r="CJ16" i="1"/>
  <c r="CS16" i="1" s="1"/>
  <c r="CE16" i="1"/>
  <c r="CF19" i="1"/>
  <c r="CJ19" i="1"/>
  <c r="CS19" i="1" s="1"/>
  <c r="CI19" i="1"/>
  <c r="CR19" i="1" s="1"/>
  <c r="CE19" i="1"/>
  <c r="CE27" i="1"/>
  <c r="CF27" i="1"/>
  <c r="CJ28" i="1"/>
  <c r="CS28" i="1" s="1"/>
  <c r="CF28" i="1"/>
  <c r="CI28" i="1"/>
  <c r="CR28" i="1" s="1"/>
  <c r="CE28" i="1"/>
  <c r="CG28" i="1" s="1"/>
  <c r="CE32" i="1"/>
  <c r="CI32" i="1"/>
  <c r="CR32" i="1" s="1"/>
  <c r="CE34" i="1"/>
  <c r="CE37" i="1"/>
  <c r="CF37" i="1"/>
  <c r="CE44" i="1"/>
  <c r="CF44" i="1"/>
  <c r="CE45" i="1"/>
  <c r="CF45" i="1"/>
  <c r="CE46" i="1"/>
  <c r="CF46" i="1"/>
  <c r="CE47" i="1"/>
  <c r="CF47" i="1"/>
  <c r="CE48" i="1"/>
  <c r="CF48" i="1"/>
  <c r="CE49" i="1"/>
  <c r="CF49" i="1"/>
  <c r="CE50" i="1"/>
  <c r="CF50" i="1"/>
  <c r="CE51" i="1"/>
  <c r="CF51" i="1"/>
  <c r="CE52" i="1"/>
  <c r="CF52" i="1"/>
  <c r="CE53" i="1"/>
  <c r="CF53" i="1"/>
  <c r="CE54" i="1"/>
  <c r="CI54" i="1"/>
  <c r="CR54" i="1" s="1"/>
  <c r="CI56" i="1"/>
  <c r="CR56" i="1" s="1"/>
  <c r="CE56" i="1"/>
  <c r="CJ61" i="1"/>
  <c r="CS61" i="1" s="1"/>
  <c r="CF61" i="1"/>
  <c r="CJ62" i="1"/>
  <c r="CS62" i="1" s="1"/>
  <c r="CF62" i="1"/>
  <c r="CI62" i="1"/>
  <c r="CR62" i="1" s="1"/>
  <c r="CE62" i="1"/>
  <c r="CG62" i="1" s="1"/>
  <c r="CJ64" i="1"/>
  <c r="CS64" i="1" s="1"/>
  <c r="CF64" i="1"/>
  <c r="CE65" i="1"/>
  <c r="CF65" i="1"/>
  <c r="CF68" i="1"/>
  <c r="CI68" i="1"/>
  <c r="CR68" i="1" s="1"/>
  <c r="CI69" i="1"/>
  <c r="CR69" i="1" s="1"/>
  <c r="CE69" i="1"/>
  <c r="CJ70" i="1"/>
  <c r="CS70" i="1" s="1"/>
  <c r="CF70" i="1"/>
  <c r="CI70" i="1"/>
  <c r="CR70" i="1" s="1"/>
  <c r="CE70" i="1"/>
  <c r="CG70" i="1" s="1"/>
  <c r="CJ72" i="1"/>
  <c r="CS72" i="1" s="1"/>
  <c r="CF72" i="1"/>
  <c r="CE73" i="1"/>
  <c r="CF73" i="1"/>
  <c r="CI75" i="1"/>
  <c r="CR75" i="1" s="1"/>
  <c r="CE75" i="1"/>
  <c r="CG75" i="1" s="1"/>
  <c r="CE83" i="1"/>
  <c r="CE84" i="1"/>
  <c r="CE85" i="1"/>
  <c r="CE86" i="1"/>
  <c r="CE87" i="1"/>
  <c r="CE88" i="1"/>
  <c r="CE89" i="1"/>
  <c r="CE90" i="1"/>
  <c r="CE91" i="1"/>
  <c r="CE92" i="1"/>
  <c r="CE93" i="1"/>
  <c r="CJ103" i="1"/>
  <c r="CS103" i="1" s="1"/>
  <c r="CF103" i="1"/>
  <c r="CI103" i="1"/>
  <c r="CR103" i="1" s="1"/>
  <c r="CE103" i="1"/>
  <c r="CG103" i="1" s="1"/>
  <c r="CJ104" i="1"/>
  <c r="CS104" i="1" s="1"/>
  <c r="CF104" i="1"/>
  <c r="CI104" i="1"/>
  <c r="CR104" i="1" s="1"/>
  <c r="CE104" i="1"/>
  <c r="CG104" i="1" s="1"/>
  <c r="CF105" i="1"/>
  <c r="CJ105" i="1"/>
  <c r="CS105" i="1" s="1"/>
  <c r="CI105" i="1"/>
  <c r="CR105" i="1" s="1"/>
  <c r="CE105" i="1"/>
  <c r="CG105" i="1" s="1"/>
  <c r="CF106" i="1"/>
  <c r="CJ106" i="1"/>
  <c r="CS106" i="1" s="1"/>
  <c r="CI106" i="1"/>
  <c r="CR106" i="1" s="1"/>
  <c r="CE106" i="1"/>
  <c r="CG106" i="1" s="1"/>
  <c r="CJ107" i="1"/>
  <c r="CS107" i="1" s="1"/>
  <c r="CF107" i="1"/>
  <c r="CI107" i="1"/>
  <c r="CR107" i="1" s="1"/>
  <c r="CE107" i="1"/>
  <c r="CG107" i="1" s="1"/>
  <c r="CJ108" i="1"/>
  <c r="CS108" i="1" s="1"/>
  <c r="CF108" i="1"/>
  <c r="CI108" i="1"/>
  <c r="CR108" i="1" s="1"/>
  <c r="CE108" i="1"/>
  <c r="CG108" i="1" s="1"/>
  <c r="CJ109" i="1"/>
  <c r="CS109" i="1" s="1"/>
  <c r="CF109" i="1"/>
  <c r="CI109" i="1"/>
  <c r="CR109" i="1" s="1"/>
  <c r="CE109" i="1"/>
  <c r="CG109" i="1" s="1"/>
  <c r="CE111" i="1"/>
  <c r="CF23" i="1"/>
  <c r="CJ23" i="1"/>
  <c r="CS23" i="1" s="1"/>
  <c r="CJ55" i="1"/>
  <c r="CS55" i="1" s="1"/>
  <c r="CF55" i="1"/>
  <c r="CG16" i="1"/>
  <c r="CE18" i="1"/>
  <c r="CJ29" i="1"/>
  <c r="CS29" i="1" s="1"/>
  <c r="CF29" i="1"/>
  <c r="CJ31" i="1"/>
  <c r="CS31" i="1" s="1"/>
  <c r="CF31" i="1"/>
  <c r="CE31" i="1"/>
  <c r="CG31" i="1" s="1"/>
  <c r="CF54" i="1"/>
  <c r="CJ54" i="1"/>
  <c r="CS54" i="1" s="1"/>
  <c r="CF26" i="1"/>
  <c r="CJ26" i="1"/>
  <c r="CS26" i="1" s="1"/>
  <c r="CF32" i="1"/>
  <c r="CJ32" i="1"/>
  <c r="CS32" i="1" s="1"/>
  <c r="CE36" i="1"/>
  <c r="CJ43" i="1"/>
  <c r="CS43" i="1" s="1"/>
  <c r="CF43" i="1"/>
  <c r="CG19" i="1"/>
  <c r="CF25" i="1"/>
  <c r="CE25" i="1"/>
  <c r="CG25" i="1" s="1"/>
  <c r="CJ25" i="1"/>
  <c r="CS25" i="1" s="1"/>
  <c r="CF12" i="1"/>
  <c r="CJ12" i="1"/>
  <c r="CS12" i="1" s="1"/>
  <c r="CE23" i="1"/>
  <c r="CG23" i="1" s="1"/>
  <c r="CJ42" i="1"/>
  <c r="CS42" i="1" s="1"/>
  <c r="CF42" i="1"/>
  <c r="CF81" i="1"/>
  <c r="CJ81" i="1"/>
  <c r="CS81" i="1" s="1"/>
  <c r="CG54" i="1"/>
  <c r="CF18" i="1"/>
  <c r="CJ18" i="1"/>
  <c r="CS18" i="1" s="1"/>
  <c r="CG11" i="1"/>
  <c r="CF34" i="1"/>
  <c r="CG34" i="1" s="1"/>
  <c r="CJ34" i="1"/>
  <c r="CS34" i="1" s="1"/>
  <c r="CG12" i="1"/>
  <c r="CE26" i="1"/>
  <c r="CG26" i="1" s="1"/>
  <c r="CG32" i="1"/>
  <c r="CF36" i="1"/>
  <c r="CJ36" i="1"/>
  <c r="CS36" i="1" s="1"/>
  <c r="CJ74" i="1"/>
  <c r="CS74" i="1" s="1"/>
  <c r="CF95" i="1"/>
  <c r="CE95" i="1"/>
  <c r="CG95" i="1" s="1"/>
  <c r="CJ95" i="1"/>
  <c r="CS95" i="1" s="1"/>
  <c r="CE29" i="1"/>
  <c r="CE40" i="1"/>
  <c r="CE41" i="1"/>
  <c r="CE42" i="1"/>
  <c r="CE43" i="1"/>
  <c r="CG43" i="1" s="1"/>
  <c r="CJ63" i="1"/>
  <c r="CS63" i="1" s="1"/>
  <c r="CE67" i="1"/>
  <c r="CJ71" i="1"/>
  <c r="CS71" i="1" s="1"/>
  <c r="CF76" i="1"/>
  <c r="CJ76" i="1"/>
  <c r="CS76" i="1" s="1"/>
  <c r="CF80" i="1"/>
  <c r="CJ80" i="1"/>
  <c r="CS80" i="1" s="1"/>
  <c r="CF96" i="1"/>
  <c r="CE96" i="1"/>
  <c r="CJ96" i="1"/>
  <c r="CS96" i="1" s="1"/>
  <c r="CJ57" i="1"/>
  <c r="CS57" i="1" s="1"/>
  <c r="CF57" i="1"/>
  <c r="CJ66" i="1"/>
  <c r="CS66" i="1" s="1"/>
  <c r="CE79" i="1"/>
  <c r="CI79" i="1"/>
  <c r="CR79" i="1" s="1"/>
  <c r="CI11" i="1"/>
  <c r="CR11" i="1" s="1"/>
  <c r="CI12" i="1"/>
  <c r="CR12" i="1" s="1"/>
  <c r="CI16" i="1"/>
  <c r="CR16" i="1" s="1"/>
  <c r="CJ17" i="1"/>
  <c r="CS17" i="1" s="1"/>
  <c r="CE20" i="1"/>
  <c r="CJ24" i="1"/>
  <c r="CS24" i="1" s="1"/>
  <c r="CI26" i="1"/>
  <c r="CR26" i="1" s="1"/>
  <c r="CE30" i="1"/>
  <c r="CJ33" i="1"/>
  <c r="CS33" i="1" s="1"/>
  <c r="CI34" i="1"/>
  <c r="CR34" i="1" s="1"/>
  <c r="CJ35" i="1"/>
  <c r="CS35" i="1" s="1"/>
  <c r="CI36" i="1"/>
  <c r="CR36" i="1" s="1"/>
  <c r="CF40" i="1"/>
  <c r="CF41" i="1"/>
  <c r="CE61" i="1"/>
  <c r="CG61" i="1" s="1"/>
  <c r="CE64" i="1"/>
  <c r="CG64" i="1" s="1"/>
  <c r="CF67" i="1"/>
  <c r="CE72" i="1"/>
  <c r="CG72" i="1" s="1"/>
  <c r="CE80" i="1"/>
  <c r="CI80" i="1"/>
  <c r="CR80" i="1" s="1"/>
  <c r="CE94" i="1"/>
  <c r="CF97" i="1"/>
  <c r="CE97" i="1"/>
  <c r="CG97" i="1" s="1"/>
  <c r="CJ97" i="1"/>
  <c r="CS97" i="1" s="1"/>
  <c r="CF20" i="1"/>
  <c r="CF30" i="1"/>
  <c r="CJ65" i="1"/>
  <c r="CS65" i="1" s="1"/>
  <c r="CJ73" i="1"/>
  <c r="CS73" i="1" s="1"/>
  <c r="CF98" i="1"/>
  <c r="CE98" i="1"/>
  <c r="CG98" i="1" s="1"/>
  <c r="CJ98" i="1"/>
  <c r="CS98" i="1" s="1"/>
  <c r="CG111" i="1"/>
  <c r="CJ10" i="1"/>
  <c r="CS10" i="1" s="1"/>
  <c r="CJ14" i="1"/>
  <c r="CS14" i="1" s="1"/>
  <c r="CJ15" i="1"/>
  <c r="CS15" i="1" s="1"/>
  <c r="CJ27" i="1"/>
  <c r="CS27" i="1" s="1"/>
  <c r="CJ37" i="1"/>
  <c r="CS37" i="1" s="1"/>
  <c r="CJ44" i="1"/>
  <c r="CS44" i="1" s="1"/>
  <c r="CJ45" i="1"/>
  <c r="CS45" i="1" s="1"/>
  <c r="CJ46" i="1"/>
  <c r="CS46" i="1" s="1"/>
  <c r="CJ47" i="1"/>
  <c r="CS47" i="1" s="1"/>
  <c r="CJ48" i="1"/>
  <c r="CS48" i="1" s="1"/>
  <c r="CJ49" i="1"/>
  <c r="CS49" i="1" s="1"/>
  <c r="CJ50" i="1"/>
  <c r="CS50" i="1" s="1"/>
  <c r="CJ51" i="1"/>
  <c r="CS51" i="1" s="1"/>
  <c r="CJ52" i="1"/>
  <c r="CS52" i="1" s="1"/>
  <c r="CJ53" i="1"/>
  <c r="CS53" i="1" s="1"/>
  <c r="CE55" i="1"/>
  <c r="CG55" i="1" s="1"/>
  <c r="CJ56" i="1"/>
  <c r="CS56" i="1" s="1"/>
  <c r="CF56" i="1"/>
  <c r="CG56" i="1" s="1"/>
  <c r="CE57" i="1"/>
  <c r="CG57" i="1" s="1"/>
  <c r="CE60" i="1"/>
  <c r="CE66" i="1"/>
  <c r="CG66" i="1" s="1"/>
  <c r="CF69" i="1"/>
  <c r="CG69" i="1" s="1"/>
  <c r="CE74" i="1"/>
  <c r="CG74" i="1" s="1"/>
  <c r="CE81" i="1"/>
  <c r="CG81" i="1" s="1"/>
  <c r="CI81" i="1"/>
  <c r="CR81" i="1" s="1"/>
  <c r="CF99" i="1"/>
  <c r="CE99" i="1"/>
  <c r="CG99" i="1" s="1"/>
  <c r="CJ99" i="1"/>
  <c r="CS99" i="1" s="1"/>
  <c r="CE17" i="1"/>
  <c r="CG17" i="1" s="1"/>
  <c r="CE24" i="1"/>
  <c r="CG24" i="1" s="1"/>
  <c r="CE33" i="1"/>
  <c r="CG33" i="1" s="1"/>
  <c r="CE35" i="1"/>
  <c r="CG35" i="1" s="1"/>
  <c r="CF60" i="1"/>
  <c r="CE63" i="1"/>
  <c r="CG63" i="1" s="1"/>
  <c r="CE71" i="1"/>
  <c r="CG71" i="1" s="1"/>
  <c r="CE76" i="1"/>
  <c r="CG76" i="1" s="1"/>
  <c r="CF82" i="1"/>
  <c r="CJ82" i="1"/>
  <c r="CS82" i="1" s="1"/>
  <c r="CF84" i="1"/>
  <c r="CG84" i="1" s="1"/>
  <c r="CJ84" i="1"/>
  <c r="CS84" i="1" s="1"/>
  <c r="CF85" i="1"/>
  <c r="CG85" i="1" s="1"/>
  <c r="CJ85" i="1"/>
  <c r="CS85" i="1" s="1"/>
  <c r="CF86" i="1"/>
  <c r="CG86" i="1" s="1"/>
  <c r="CJ86" i="1"/>
  <c r="CS86" i="1" s="1"/>
  <c r="CF87" i="1"/>
  <c r="CG87" i="1" s="1"/>
  <c r="CJ87" i="1"/>
  <c r="CS87" i="1" s="1"/>
  <c r="CF88" i="1"/>
  <c r="CG88" i="1" s="1"/>
  <c r="CJ88" i="1"/>
  <c r="CS88" i="1" s="1"/>
  <c r="CF89" i="1"/>
  <c r="CG89" i="1" s="1"/>
  <c r="CJ89" i="1"/>
  <c r="CS89" i="1" s="1"/>
  <c r="CF90" i="1"/>
  <c r="CG90" i="1" s="1"/>
  <c r="CJ90" i="1"/>
  <c r="CS90" i="1" s="1"/>
  <c r="CF91" i="1"/>
  <c r="CG91" i="1" s="1"/>
  <c r="CJ91" i="1"/>
  <c r="CS91" i="1" s="1"/>
  <c r="CF92" i="1"/>
  <c r="CG92" i="1" s="1"/>
  <c r="CJ92" i="1"/>
  <c r="CS92" i="1" s="1"/>
  <c r="CF100" i="1"/>
  <c r="CE100" i="1"/>
  <c r="CG100" i="1" s="1"/>
  <c r="CJ100" i="1"/>
  <c r="CS100" i="1" s="1"/>
  <c r="CE68" i="1"/>
  <c r="CG68" i="1" s="1"/>
  <c r="CE82" i="1"/>
  <c r="CG82" i="1" s="1"/>
  <c r="CI82" i="1"/>
  <c r="CR82" i="1" s="1"/>
  <c r="CF93" i="1"/>
  <c r="CG93" i="1" s="1"/>
  <c r="CJ93" i="1"/>
  <c r="CS93" i="1" s="1"/>
  <c r="CE112" i="1"/>
  <c r="CG112" i="1" s="1"/>
  <c r="CJ112" i="1"/>
  <c r="CS112" i="1" s="1"/>
  <c r="CF79" i="1"/>
  <c r="CJ79" i="1"/>
  <c r="CS79" i="1" s="1"/>
  <c r="CF83" i="1"/>
  <c r="CG83" i="1" s="1"/>
  <c r="CJ83" i="1"/>
  <c r="CS83" i="1" s="1"/>
  <c r="CF94" i="1"/>
  <c r="CJ94" i="1"/>
  <c r="CS94" i="1" s="1"/>
  <c r="CE110" i="1"/>
  <c r="CG110" i="1" s="1"/>
  <c r="CJ110" i="1"/>
  <c r="CS110" i="1" s="1"/>
  <c r="CJ75" i="1"/>
  <c r="CS75" i="1" s="1"/>
  <c r="CI83" i="1"/>
  <c r="CR83" i="1" s="1"/>
  <c r="CI84" i="1"/>
  <c r="CR84" i="1" s="1"/>
  <c r="CI85" i="1"/>
  <c r="CR85" i="1" s="1"/>
  <c r="CI86" i="1"/>
  <c r="CR86" i="1" s="1"/>
  <c r="CI87" i="1"/>
  <c r="CR87" i="1" s="1"/>
  <c r="CI88" i="1"/>
  <c r="CR88" i="1" s="1"/>
  <c r="CI89" i="1"/>
  <c r="CR89" i="1" s="1"/>
  <c r="CI90" i="1"/>
  <c r="CR90" i="1" s="1"/>
  <c r="CI91" i="1"/>
  <c r="CR91" i="1" s="1"/>
  <c r="CI92" i="1"/>
  <c r="CR92" i="1" s="1"/>
  <c r="CI93" i="1"/>
  <c r="CR93" i="1" s="1"/>
  <c r="CI94" i="1"/>
  <c r="CR94" i="1" s="1"/>
  <c r="CG60" i="1" l="1"/>
  <c r="CG30" i="1"/>
  <c r="CG79" i="1"/>
  <c r="CG41" i="1"/>
  <c r="CG40" i="1"/>
  <c r="CG18" i="1"/>
  <c r="CG73" i="1"/>
  <c r="CG65" i="1"/>
  <c r="CG53" i="1"/>
  <c r="CG52" i="1"/>
  <c r="CG51" i="1"/>
  <c r="CG50" i="1"/>
  <c r="CG49" i="1"/>
  <c r="CG48" i="1"/>
  <c r="CG47" i="1"/>
  <c r="CG46" i="1"/>
  <c r="CG45" i="1"/>
  <c r="CG44" i="1"/>
  <c r="CG37" i="1"/>
  <c r="CG27" i="1"/>
  <c r="CG15" i="1"/>
  <c r="CG14" i="1"/>
  <c r="CG10" i="1"/>
  <c r="CG42" i="1"/>
  <c r="CG36" i="1"/>
  <c r="CG94" i="1"/>
  <c r="CG20" i="1"/>
  <c r="CG29" i="1"/>
  <c r="CG80" i="1"/>
  <c r="CG67" i="1"/>
  <c r="CG96" i="1"/>
</calcChain>
</file>

<file path=xl/sharedStrings.xml><?xml version="1.0" encoding="utf-8"?>
<sst xmlns="http://schemas.openxmlformats.org/spreadsheetml/2006/main" count="6916" uniqueCount="442">
  <si>
    <t xml:space="preserve">Table 1 - Field Analyses </t>
  </si>
  <si>
    <t xml:space="preserve">Table 2 - Analytes measured by Ion Chromatography </t>
  </si>
  <si>
    <t>Titration</t>
  </si>
  <si>
    <t>Total CO2 Analysis</t>
  </si>
  <si>
    <t>Table 3- Analytes measured by Inductively Coupled Plasma Atomic Emission Spectroscopy</t>
  </si>
  <si>
    <t>Table 4 - Analytes measured by Inductively Coupled Plasma and Thermal Ionization Mass Spectrometry</t>
  </si>
  <si>
    <t>Table 5 - Dissolved Inorganic Carbon, Gases, radium and gross alpha</t>
  </si>
  <si>
    <t>Table 6 - Volatile Organic Compounds measured by Gas Chromatography - Mass Spectrometry</t>
  </si>
  <si>
    <t>Field Values</t>
  </si>
  <si>
    <r>
      <t>Table 7 - Quality Assurance Checks</t>
    </r>
    <r>
      <rPr>
        <i/>
        <vertAlign val="superscript"/>
        <sz val="11"/>
        <color theme="1"/>
        <rFont val="Aptos Narrow"/>
        <family val="2"/>
        <scheme val="minor"/>
      </rPr>
      <t>i, h</t>
    </r>
  </si>
  <si>
    <t>F&amp;E Checks, rounded</t>
  </si>
  <si>
    <t>Sample Type</t>
  </si>
  <si>
    <t>Field pH</t>
  </si>
  <si>
    <t xml:space="preserve">Temp. </t>
  </si>
  <si>
    <t>DO</t>
  </si>
  <si>
    <r>
      <t>SC</t>
    </r>
    <r>
      <rPr>
        <b/>
        <vertAlign val="superscript"/>
        <sz val="11"/>
        <color theme="1"/>
        <rFont val="Aptos Narrow"/>
        <family val="2"/>
        <scheme val="minor"/>
      </rPr>
      <t>k</t>
    </r>
  </si>
  <si>
    <t>Methane Conc. in Air</t>
  </si>
  <si>
    <r>
      <t>Alkalinity</t>
    </r>
    <r>
      <rPr>
        <b/>
        <vertAlign val="superscript"/>
        <sz val="11"/>
        <color theme="1"/>
        <rFont val="Aptos Narrow"/>
        <family val="2"/>
        <scheme val="minor"/>
      </rPr>
      <t>q</t>
    </r>
  </si>
  <si>
    <t>F</t>
  </si>
  <si>
    <t>Cl</t>
  </si>
  <si>
    <r>
      <t>SO</t>
    </r>
    <r>
      <rPr>
        <b/>
        <vertAlign val="subscript"/>
        <sz val="11"/>
        <color theme="1"/>
        <rFont val="Aptos Narrow"/>
        <family val="2"/>
        <scheme val="minor"/>
      </rPr>
      <t>4</t>
    </r>
  </si>
  <si>
    <t>Br</t>
  </si>
  <si>
    <r>
      <t>NO</t>
    </r>
    <r>
      <rPr>
        <b/>
        <vertAlign val="subscript"/>
        <sz val="11"/>
        <color theme="1"/>
        <rFont val="Aptos Narrow"/>
        <family val="2"/>
        <scheme val="minor"/>
      </rPr>
      <t>3</t>
    </r>
    <r>
      <rPr>
        <b/>
        <sz val="11"/>
        <color theme="1"/>
        <rFont val="Aptos Narrow"/>
        <family val="2"/>
        <scheme val="minor"/>
      </rPr>
      <t>-NO</t>
    </r>
    <r>
      <rPr>
        <b/>
        <vertAlign val="subscript"/>
        <sz val="11"/>
        <color theme="1"/>
        <rFont val="Aptos Narrow"/>
        <family val="2"/>
        <scheme val="minor"/>
      </rPr>
      <t>3</t>
    </r>
  </si>
  <si>
    <t>Alkalinity</t>
  </si>
  <si>
    <t>Al</t>
  </si>
  <si>
    <t>Ba</t>
  </si>
  <si>
    <t>Ca</t>
  </si>
  <si>
    <t>Fe</t>
  </si>
  <si>
    <t>K</t>
  </si>
  <si>
    <t>Mg</t>
  </si>
  <si>
    <t>Mn</t>
  </si>
  <si>
    <t>Na</t>
  </si>
  <si>
    <t>P</t>
  </si>
  <si>
    <t>Si</t>
  </si>
  <si>
    <t>Sr</t>
  </si>
  <si>
    <t>Li</t>
  </si>
  <si>
    <t>Be</t>
  </si>
  <si>
    <t>Ni</t>
  </si>
  <si>
    <t>Cu</t>
  </si>
  <si>
    <t>As</t>
  </si>
  <si>
    <t>Cd</t>
  </si>
  <si>
    <t>Tl</t>
  </si>
  <si>
    <t>Pb</t>
  </si>
  <si>
    <t>U</t>
  </si>
  <si>
    <r>
      <t>87</t>
    </r>
    <r>
      <rPr>
        <b/>
        <sz val="11"/>
        <color rgb="FF000000"/>
        <rFont val="Aptos Narrow"/>
        <family val="2"/>
        <scheme val="minor"/>
      </rPr>
      <t>Sr/</t>
    </r>
    <r>
      <rPr>
        <b/>
        <vertAlign val="superscript"/>
        <sz val="11"/>
        <color rgb="FF000000"/>
        <rFont val="Aptos Narrow"/>
        <family val="2"/>
        <scheme val="minor"/>
      </rPr>
      <t>86</t>
    </r>
    <r>
      <rPr>
        <b/>
        <sz val="11"/>
        <color rgb="FF000000"/>
        <rFont val="Aptos Narrow"/>
        <family val="2"/>
        <scheme val="minor"/>
      </rPr>
      <t>Sr</t>
    </r>
  </si>
  <si>
    <t>± 2SE</t>
  </si>
  <si>
    <t>DIC</t>
  </si>
  <si>
    <r>
      <t>Radon (</t>
    </r>
    <r>
      <rPr>
        <b/>
        <sz val="11"/>
        <color theme="1"/>
        <rFont val="Aptos Narrow"/>
        <family val="2"/>
      </rPr>
      <t>± SD)</t>
    </r>
  </si>
  <si>
    <r>
      <t>Radon (</t>
    </r>
    <r>
      <rPr>
        <b/>
        <sz val="11"/>
        <color theme="1"/>
        <rFont val="Aptos Narrow"/>
        <family val="2"/>
      </rPr>
      <t>̄x</t>
    </r>
    <r>
      <rPr>
        <b/>
        <sz val="11"/>
        <color theme="1"/>
        <rFont val="Aptos Narrow"/>
        <family val="2"/>
        <scheme val="minor"/>
      </rPr>
      <t>)</t>
    </r>
  </si>
  <si>
    <t>Radon (SD, rounded)</t>
  </si>
  <si>
    <t>Radon (SD)</t>
  </si>
  <si>
    <t>Methane</t>
  </si>
  <si>
    <t>Ethane</t>
  </si>
  <si>
    <t>Propane</t>
  </si>
  <si>
    <r>
      <rPr>
        <b/>
        <sz val="11"/>
        <color rgb="FF000000"/>
        <rFont val="Calibri"/>
        <family val="2"/>
      </rPr>
      <t>δ</t>
    </r>
    <r>
      <rPr>
        <b/>
        <vertAlign val="superscript"/>
        <sz val="11"/>
        <color rgb="FF000000"/>
        <rFont val="Calibri"/>
        <family val="2"/>
      </rPr>
      <t>13</t>
    </r>
    <r>
      <rPr>
        <b/>
        <sz val="11"/>
        <color rgb="FF000000"/>
        <rFont val="Calibri"/>
        <family val="2"/>
      </rPr>
      <t>C - CH</t>
    </r>
    <r>
      <rPr>
        <b/>
        <vertAlign val="subscript"/>
        <sz val="11"/>
        <color rgb="FF000000"/>
        <rFont val="Calibri"/>
        <family val="2"/>
      </rPr>
      <t>4</t>
    </r>
  </si>
  <si>
    <r>
      <rPr>
        <b/>
        <sz val="11"/>
        <color rgb="FF000000"/>
        <rFont val="Calibri"/>
        <family val="2"/>
      </rPr>
      <t>δD - CH</t>
    </r>
    <r>
      <rPr>
        <b/>
        <vertAlign val="subscript"/>
        <sz val="11"/>
        <color rgb="FF000000"/>
        <rFont val="Calibri"/>
        <family val="2"/>
      </rPr>
      <t>4</t>
    </r>
  </si>
  <si>
    <r>
      <t>δ</t>
    </r>
    <r>
      <rPr>
        <b/>
        <vertAlign val="superscript"/>
        <sz val="11"/>
        <color rgb="FF000000"/>
        <rFont val="Calibri"/>
        <family val="2"/>
      </rPr>
      <t>13</t>
    </r>
    <r>
      <rPr>
        <b/>
        <sz val="11"/>
        <color rgb="FF000000"/>
        <rFont val="Calibri"/>
        <family val="2"/>
      </rPr>
      <t>C - C</t>
    </r>
    <r>
      <rPr>
        <b/>
        <vertAlign val="subscript"/>
        <sz val="11"/>
        <color rgb="FF000000"/>
        <rFont val="Calibri"/>
        <family val="2"/>
      </rPr>
      <t>2</t>
    </r>
    <r>
      <rPr>
        <b/>
        <sz val="11"/>
        <color rgb="FF000000"/>
        <rFont val="Calibri"/>
        <family val="2"/>
      </rPr>
      <t>H</t>
    </r>
    <r>
      <rPr>
        <b/>
        <vertAlign val="subscript"/>
        <sz val="11"/>
        <color rgb="FF000000"/>
        <rFont val="Calibri"/>
        <family val="2"/>
      </rPr>
      <t>6</t>
    </r>
  </si>
  <si>
    <t xml:space="preserve">Ra - 226 </t>
  </si>
  <si>
    <t>Ra - 228</t>
  </si>
  <si>
    <t xml:space="preserve">Ra 226 + 228 </t>
  </si>
  <si>
    <t>Gross Alpha</t>
  </si>
  <si>
    <t>Benzene</t>
  </si>
  <si>
    <t>Toluene</t>
  </si>
  <si>
    <t>Ethylbenzene</t>
  </si>
  <si>
    <t>m,p-Xylenes</t>
  </si>
  <si>
    <t>o-Xylene</t>
  </si>
  <si>
    <t>Xylenes, total</t>
  </si>
  <si>
    <t>Sp. Cond.</t>
  </si>
  <si>
    <r>
      <t>Σ(-)</t>
    </r>
    <r>
      <rPr>
        <b/>
        <vertAlign val="superscript"/>
        <sz val="11"/>
        <color theme="1"/>
        <rFont val="Aptos Narrow"/>
        <family val="2"/>
        <scheme val="minor"/>
      </rPr>
      <t>l, y</t>
    </r>
  </si>
  <si>
    <r>
      <t>Σ(+)</t>
    </r>
    <r>
      <rPr>
        <b/>
        <vertAlign val="superscript"/>
        <sz val="11"/>
        <color theme="1"/>
        <rFont val="Aptos Narrow"/>
        <family val="2"/>
        <scheme val="minor"/>
      </rPr>
      <t>m</t>
    </r>
  </si>
  <si>
    <t>Σ((+) - (-))</t>
  </si>
  <si>
    <t>Σ((+) + (-))</t>
  </si>
  <si>
    <t>Chg. Imbalance</t>
  </si>
  <si>
    <t>Sum [-]</t>
  </si>
  <si>
    <t>Sum [+]</t>
  </si>
  <si>
    <t>[+] - [-]</t>
  </si>
  <si>
    <t>Sum of charges</t>
  </si>
  <si>
    <t>Charge balance error</t>
  </si>
  <si>
    <t>2.1.2</t>
  </si>
  <si>
    <t>2.1.4</t>
  </si>
  <si>
    <t>2.1.5</t>
  </si>
  <si>
    <t>Diss. Solids</t>
  </si>
  <si>
    <t>2.1.6</t>
  </si>
  <si>
    <r>
      <t>Calc. TDS</t>
    </r>
    <r>
      <rPr>
        <b/>
        <vertAlign val="superscript"/>
        <sz val="11"/>
        <color theme="1"/>
        <rFont val="Aptos Narrow"/>
        <family val="2"/>
        <scheme val="minor"/>
      </rPr>
      <t>j</t>
    </r>
  </si>
  <si>
    <r>
      <t>Na/K ratio</t>
    </r>
    <r>
      <rPr>
        <b/>
        <vertAlign val="superscript"/>
        <sz val="11"/>
        <color theme="1"/>
        <rFont val="Aptos Narrow"/>
        <family val="2"/>
        <scheme val="minor"/>
      </rPr>
      <t>s</t>
    </r>
  </si>
  <si>
    <r>
      <t>Σ(+)/SC</t>
    </r>
    <r>
      <rPr>
        <b/>
        <vertAlign val="superscript"/>
        <sz val="11"/>
        <color theme="1"/>
        <rFont val="Aptos Narrow"/>
        <family val="2"/>
        <scheme val="minor"/>
      </rPr>
      <t>t</t>
    </r>
  </si>
  <si>
    <r>
      <rPr>
        <b/>
        <sz val="11"/>
        <color theme="1"/>
        <rFont val="Aptos Narrow"/>
        <family val="2"/>
      </rPr>
      <t>Σ(-)</t>
    </r>
    <r>
      <rPr>
        <b/>
        <sz val="11"/>
        <color theme="1"/>
        <rFont val="Aptos Narrow"/>
        <family val="2"/>
        <scheme val="minor"/>
      </rPr>
      <t>/SC</t>
    </r>
    <r>
      <rPr>
        <b/>
        <vertAlign val="superscript"/>
        <sz val="11"/>
        <color theme="1"/>
        <rFont val="Aptos Narrow"/>
        <family val="2"/>
        <scheme val="minor"/>
      </rPr>
      <t>u</t>
    </r>
  </si>
  <si>
    <r>
      <t>TDS</t>
    </r>
    <r>
      <rPr>
        <b/>
        <vertAlign val="superscript"/>
        <sz val="11"/>
        <color theme="1"/>
        <rFont val="Aptos Narrow"/>
        <family val="2"/>
        <scheme val="minor"/>
      </rPr>
      <t>n</t>
    </r>
    <r>
      <rPr>
        <b/>
        <sz val="11"/>
        <color theme="1"/>
        <rFont val="Aptos Narrow"/>
        <family val="2"/>
        <scheme val="minor"/>
      </rPr>
      <t>/SC</t>
    </r>
    <r>
      <rPr>
        <b/>
        <vertAlign val="superscript"/>
        <sz val="11"/>
        <color theme="1"/>
        <rFont val="Aptos Narrow"/>
        <family val="2"/>
        <scheme val="minor"/>
      </rPr>
      <t>v</t>
    </r>
  </si>
  <si>
    <t>Units</t>
  </si>
  <si>
    <t>pH unit</t>
  </si>
  <si>
    <r>
      <rPr>
        <sz val="11"/>
        <color theme="1"/>
        <rFont val="Aptos Narrow"/>
        <family val="2"/>
      </rPr>
      <t>°</t>
    </r>
    <r>
      <rPr>
        <sz val="11"/>
        <color theme="1"/>
        <rFont val="Calibri"/>
        <family val="2"/>
      </rPr>
      <t>C</t>
    </r>
  </si>
  <si>
    <t>mg/L</t>
  </si>
  <si>
    <r>
      <rPr>
        <sz val="11"/>
        <color theme="1"/>
        <rFont val="Aptos Narrow"/>
        <family val="2"/>
      </rPr>
      <t>µ</t>
    </r>
    <r>
      <rPr>
        <sz val="11"/>
        <color theme="1"/>
        <rFont val="Aptos Narrow"/>
        <family val="2"/>
        <scheme val="minor"/>
      </rPr>
      <t>S/cm</t>
    </r>
  </si>
  <si>
    <t>max. ppm</t>
  </si>
  <si>
    <r>
      <t>mg CaCO</t>
    </r>
    <r>
      <rPr>
        <vertAlign val="subscript"/>
        <sz val="11"/>
        <color theme="1"/>
        <rFont val="Aptos Narrow"/>
        <family val="2"/>
        <scheme val="minor"/>
      </rPr>
      <t>3</t>
    </r>
    <r>
      <rPr>
        <sz val="11"/>
        <color theme="1"/>
        <rFont val="Aptos Narrow"/>
        <family val="2"/>
        <scheme val="minor"/>
      </rPr>
      <t>/L</t>
    </r>
  </si>
  <si>
    <t>mg CaCO3/L</t>
  </si>
  <si>
    <t>meq/L</t>
  </si>
  <si>
    <r>
      <rPr>
        <sz val="11"/>
        <color theme="1"/>
        <rFont val="Aptos Narrow"/>
        <family val="2"/>
      </rPr>
      <t>µ</t>
    </r>
    <r>
      <rPr>
        <sz val="11"/>
        <color theme="1"/>
        <rFont val="Aptos Narrow"/>
        <family val="2"/>
        <scheme val="minor"/>
      </rPr>
      <t>g/L</t>
    </r>
  </si>
  <si>
    <t>µg/L</t>
  </si>
  <si>
    <t>mg C/L</t>
  </si>
  <si>
    <t>pCi/L</t>
  </si>
  <si>
    <t>‰</t>
  </si>
  <si>
    <t>(pCi/L)</t>
  </si>
  <si>
    <t>ug/L</t>
  </si>
  <si>
    <t>uS/cm</t>
  </si>
  <si>
    <t>%</t>
  </si>
  <si>
    <t>error (%)</t>
  </si>
  <si>
    <t>Na &lt; K AND K &gt; 10</t>
  </si>
  <si>
    <t>0.92 &lt; [+]/(0.01*Sp Cond) &lt; 1.24</t>
  </si>
  <si>
    <t>0.92 &lt; [-]/(0.01*Sp Cond) &lt; 1.24</t>
  </si>
  <si>
    <t>[Ca]+[Mg]+[Na]+[K] +[Cl] +[SO4] +([Alkalinity]/1.67)</t>
  </si>
  <si>
    <t>0.55 &lt; DS/SpCond &lt; 0.81</t>
  </si>
  <si>
    <t>DS/SpCond &lt; 0.81</t>
  </si>
  <si>
    <t>LOQ</t>
  </si>
  <si>
    <t>4 to 10</t>
  </si>
  <si>
    <t>MDL</t>
  </si>
  <si>
    <t>2.1.3</t>
  </si>
  <si>
    <t>2.1.9</t>
  </si>
  <si>
    <t>EPA MCL</t>
  </si>
  <si>
    <r>
      <t>4</t>
    </r>
    <r>
      <rPr>
        <vertAlign val="superscript"/>
        <sz val="11"/>
        <rFont val="Aptos Narrow"/>
        <family val="2"/>
        <scheme val="minor"/>
      </rPr>
      <t>a</t>
    </r>
  </si>
  <si>
    <r>
      <t>44</t>
    </r>
    <r>
      <rPr>
        <vertAlign val="superscript"/>
        <sz val="11"/>
        <rFont val="Aptos Narrow"/>
        <family val="2"/>
        <scheme val="minor"/>
      </rPr>
      <t>a</t>
    </r>
  </si>
  <si>
    <r>
      <t>2</t>
    </r>
    <r>
      <rPr>
        <vertAlign val="superscript"/>
        <sz val="11"/>
        <rFont val="Aptos Narrow"/>
        <family val="2"/>
        <scheme val="minor"/>
      </rPr>
      <t>a</t>
    </r>
  </si>
  <si>
    <r>
      <t>1300</t>
    </r>
    <r>
      <rPr>
        <vertAlign val="superscript"/>
        <sz val="11"/>
        <rFont val="Aptos Narrow"/>
        <family val="2"/>
        <scheme val="minor"/>
      </rPr>
      <t>a</t>
    </r>
  </si>
  <si>
    <r>
      <t>10</t>
    </r>
    <r>
      <rPr>
        <vertAlign val="superscript"/>
        <sz val="11"/>
        <rFont val="Aptos Narrow"/>
        <family val="2"/>
        <scheme val="minor"/>
      </rPr>
      <t>a</t>
    </r>
  </si>
  <si>
    <r>
      <t>5</t>
    </r>
    <r>
      <rPr>
        <vertAlign val="superscript"/>
        <sz val="11"/>
        <rFont val="Aptos Narrow"/>
        <family val="2"/>
        <scheme val="minor"/>
      </rPr>
      <t>a</t>
    </r>
  </si>
  <si>
    <r>
      <t>15</t>
    </r>
    <r>
      <rPr>
        <vertAlign val="superscript"/>
        <sz val="11"/>
        <rFont val="Aptos Narrow"/>
        <family val="2"/>
        <scheme val="minor"/>
      </rPr>
      <t>a</t>
    </r>
  </si>
  <si>
    <r>
      <t>30</t>
    </r>
    <r>
      <rPr>
        <vertAlign val="superscript"/>
        <sz val="11"/>
        <rFont val="Aptos Narrow"/>
        <family val="2"/>
        <scheme val="minor"/>
      </rPr>
      <t>a</t>
    </r>
  </si>
  <si>
    <r>
      <t>300</t>
    </r>
    <r>
      <rPr>
        <vertAlign val="superscript"/>
        <sz val="11"/>
        <rFont val="Aptos Narrow"/>
        <family val="2"/>
        <scheme val="minor"/>
      </rPr>
      <t>e</t>
    </r>
  </si>
  <si>
    <r>
      <t>1000</t>
    </r>
    <r>
      <rPr>
        <vertAlign val="superscript"/>
        <sz val="11"/>
        <rFont val="Aptos Narrow"/>
        <family val="2"/>
        <scheme val="minor"/>
      </rPr>
      <t>a</t>
    </r>
  </si>
  <si>
    <r>
      <t>700</t>
    </r>
    <r>
      <rPr>
        <vertAlign val="superscript"/>
        <sz val="11"/>
        <rFont val="Aptos Narrow"/>
        <family val="2"/>
        <scheme val="minor"/>
      </rPr>
      <t>a</t>
    </r>
  </si>
  <si>
    <r>
      <t>10,000</t>
    </r>
    <r>
      <rPr>
        <vertAlign val="superscript"/>
        <sz val="11"/>
        <rFont val="Aptos Narrow"/>
        <family val="2"/>
        <scheme val="minor"/>
      </rPr>
      <t>a</t>
    </r>
  </si>
  <si>
    <r>
      <t>10mg/L</t>
    </r>
    <r>
      <rPr>
        <vertAlign val="superscript"/>
        <sz val="11"/>
        <color rgb="FF9C5700"/>
        <rFont val="Aptos Narrow"/>
        <family val="2"/>
        <scheme val="minor"/>
      </rPr>
      <t>a</t>
    </r>
  </si>
  <si>
    <r>
      <t>1000uS/cm</t>
    </r>
    <r>
      <rPr>
        <vertAlign val="superscript"/>
        <sz val="11"/>
        <color rgb="FF9C5700"/>
        <rFont val="Aptos Narrow"/>
        <family val="2"/>
        <scheme val="minor"/>
      </rPr>
      <t>c</t>
    </r>
  </si>
  <si>
    <r>
      <t>6.5-8.5</t>
    </r>
    <r>
      <rPr>
        <vertAlign val="superscript"/>
        <sz val="11"/>
        <color rgb="FF9C5700"/>
        <rFont val="Aptos Narrow"/>
        <family val="2"/>
        <scheme val="minor"/>
      </rPr>
      <t>b</t>
    </r>
  </si>
  <si>
    <t>QA Checks</t>
  </si>
  <si>
    <t>Other Limit(s)</t>
  </si>
  <si>
    <r>
      <t>6.5-8.5</t>
    </r>
    <r>
      <rPr>
        <vertAlign val="superscript"/>
        <sz val="11"/>
        <rFont val="Aptos Narrow"/>
        <family val="2"/>
        <scheme val="minor"/>
      </rPr>
      <t>b</t>
    </r>
  </si>
  <si>
    <r>
      <t>2</t>
    </r>
    <r>
      <rPr>
        <vertAlign val="superscript"/>
        <sz val="11"/>
        <rFont val="Aptos Narrow"/>
        <family val="2"/>
        <scheme val="minor"/>
      </rPr>
      <t>b</t>
    </r>
  </si>
  <si>
    <r>
      <t>250</t>
    </r>
    <r>
      <rPr>
        <vertAlign val="superscript"/>
        <sz val="11"/>
        <rFont val="Aptos Narrow"/>
        <family val="2"/>
        <scheme val="minor"/>
      </rPr>
      <t>b</t>
    </r>
  </si>
  <si>
    <r>
      <t>2</t>
    </r>
    <r>
      <rPr>
        <vertAlign val="superscript"/>
        <sz val="11"/>
        <rFont val="Aptos Narrow"/>
        <family val="2"/>
        <scheme val="minor"/>
      </rPr>
      <t>d</t>
    </r>
  </si>
  <si>
    <r>
      <t>0.2</t>
    </r>
    <r>
      <rPr>
        <vertAlign val="superscript"/>
        <sz val="11"/>
        <rFont val="Aptos Narrow"/>
        <family val="2"/>
        <scheme val="minor"/>
      </rPr>
      <t>b</t>
    </r>
  </si>
  <si>
    <r>
      <t>0.3</t>
    </r>
    <r>
      <rPr>
        <vertAlign val="superscript"/>
        <sz val="11"/>
        <rFont val="Aptos Narrow"/>
        <family val="2"/>
        <scheme val="minor"/>
      </rPr>
      <t>b</t>
    </r>
  </si>
  <si>
    <r>
      <t>0.05</t>
    </r>
    <r>
      <rPr>
        <vertAlign val="superscript"/>
        <sz val="11"/>
        <rFont val="Aptos Narrow"/>
        <family val="2"/>
        <scheme val="minor"/>
      </rPr>
      <t>b</t>
    </r>
  </si>
  <si>
    <r>
      <t>4</t>
    </r>
    <r>
      <rPr>
        <vertAlign val="superscript"/>
        <sz val="11"/>
        <rFont val="Aptos Narrow"/>
        <family val="2"/>
        <scheme val="minor"/>
      </rPr>
      <t>e</t>
    </r>
  </si>
  <si>
    <r>
      <t>10</t>
    </r>
    <r>
      <rPr>
        <vertAlign val="superscript"/>
        <sz val="11"/>
        <rFont val="Aptos Narrow"/>
        <family val="2"/>
        <scheme val="minor"/>
      </rPr>
      <t>f</t>
    </r>
  </si>
  <si>
    <r>
      <t>100</t>
    </r>
    <r>
      <rPr>
        <vertAlign val="superscript"/>
        <sz val="11"/>
        <rFont val="Aptos Narrow"/>
        <family val="2"/>
        <scheme val="minor"/>
      </rPr>
      <t>e</t>
    </r>
  </si>
  <si>
    <r>
      <t>1000</t>
    </r>
    <r>
      <rPr>
        <vertAlign val="superscript"/>
        <sz val="11"/>
        <rFont val="Aptos Narrow"/>
        <family val="2"/>
        <scheme val="minor"/>
      </rPr>
      <t>b</t>
    </r>
  </si>
  <si>
    <r>
      <t>4000</t>
    </r>
    <r>
      <rPr>
        <vertAlign val="superscript"/>
        <sz val="11"/>
        <rFont val="Aptos Narrow"/>
        <family val="2"/>
        <scheme val="minor"/>
      </rPr>
      <t>e</t>
    </r>
  </si>
  <si>
    <r>
      <t>300pCi/L</t>
    </r>
    <r>
      <rPr>
        <vertAlign val="superscript"/>
        <sz val="11"/>
        <rFont val="Aptos Narrow"/>
        <family val="2"/>
        <scheme val="minor"/>
      </rPr>
      <t>c</t>
    </r>
  </si>
  <si>
    <r>
      <t>10, 28</t>
    </r>
    <r>
      <rPr>
        <vertAlign val="superscript"/>
        <sz val="11"/>
        <rFont val="Aptos Narrow"/>
        <family val="2"/>
        <scheme val="minor"/>
      </rPr>
      <t>g</t>
    </r>
  </si>
  <si>
    <r>
      <t>500</t>
    </r>
    <r>
      <rPr>
        <vertAlign val="superscript"/>
        <sz val="11"/>
        <color theme="1"/>
        <rFont val="Aptos Narrow"/>
        <family val="2"/>
        <scheme val="minor"/>
      </rPr>
      <t>b</t>
    </r>
  </si>
  <si>
    <t>4000 (e)</t>
  </si>
  <si>
    <r>
      <t>4000pCi/L</t>
    </r>
    <r>
      <rPr>
        <vertAlign val="superscript"/>
        <sz val="11"/>
        <color rgb="FF006100"/>
        <rFont val="Aptos Narrow"/>
        <family val="2"/>
        <scheme val="minor"/>
      </rPr>
      <t>c</t>
    </r>
  </si>
  <si>
    <t>Trip 1 Sample Name</t>
  </si>
  <si>
    <t>WA_Somer_001</t>
  </si>
  <si>
    <t>well</t>
  </si>
  <si>
    <t>--</t>
  </si>
  <si>
    <t>&lt;0.01</t>
  </si>
  <si>
    <t>&lt;0.005</t>
  </si>
  <si>
    <t>&lt;0.05</t>
  </si>
  <si>
    <t>&lt;0.0002</t>
  </si>
  <si>
    <t>&lt;0.0003</t>
  </si>
  <si>
    <t>NM</t>
  </si>
  <si>
    <t xml:space="preserve">&lt;26 </t>
  </si>
  <si>
    <t>PASS</t>
  </si>
  <si>
    <t>WA_Chart_002</t>
  </si>
  <si>
    <t>&lt;5</t>
  </si>
  <si>
    <t>0.02*</t>
  </si>
  <si>
    <t>&lt;26</t>
  </si>
  <si>
    <t>WA_NBeth_003</t>
  </si>
  <si>
    <t>spring</t>
  </si>
  <si>
    <t>WA_NBeth_003-2</t>
  </si>
  <si>
    <t>stream</t>
  </si>
  <si>
    <t>0.21*</t>
  </si>
  <si>
    <r>
      <t>--</t>
    </r>
    <r>
      <rPr>
        <vertAlign val="superscript"/>
        <sz val="11"/>
        <color theme="1"/>
        <rFont val="Aptos Narrow"/>
        <family val="2"/>
        <scheme val="minor"/>
      </rPr>
      <t>p</t>
    </r>
  </si>
  <si>
    <t>WA_Cecil_004</t>
  </si>
  <si>
    <t>&lt;0.04</t>
  </si>
  <si>
    <t>WA_MtPls_005</t>
  </si>
  <si>
    <t>0.01*</t>
  </si>
  <si>
    <t>WA_Indep_006</t>
  </si>
  <si>
    <t>WA_Cecil_007</t>
  </si>
  <si>
    <t>WA_SFrnk_008</t>
  </si>
  <si>
    <t>WA_Bfflo_009</t>
  </si>
  <si>
    <t>WA_MtPls_010</t>
  </si>
  <si>
    <t>&lt;0.08</t>
  </si>
  <si>
    <t>&lt;0.06</t>
  </si>
  <si>
    <t>Process_Blank_001</t>
  </si>
  <si>
    <t>DI water</t>
  </si>
  <si>
    <r>
      <t>NM</t>
    </r>
    <r>
      <rPr>
        <vertAlign val="superscript"/>
        <sz val="11"/>
        <color theme="1"/>
        <rFont val="Aptos Narrow"/>
        <family val="2"/>
        <scheme val="minor"/>
      </rPr>
      <t>o</t>
    </r>
  </si>
  <si>
    <t>&lt;3.69</t>
  </si>
  <si>
    <t>&lt;0.002</t>
  </si>
  <si>
    <t>&lt;0.07</t>
  </si>
  <si>
    <t>Trip_Blank_001</t>
  </si>
  <si>
    <t>Trip 2 Sample Name</t>
  </si>
  <si>
    <t>*italicized charge balances calculated using DIC</t>
  </si>
  <si>
    <t>WA_Cecil_012</t>
  </si>
  <si>
    <t>0.36*</t>
  </si>
  <si>
    <t>WA_SStrb_013</t>
  </si>
  <si>
    <t>WA_SStrb_013-2</t>
  </si>
  <si>
    <t>0.19*</t>
  </si>
  <si>
    <t>WA_SStrb_013-3</t>
  </si>
  <si>
    <t>0.28*</t>
  </si>
  <si>
    <t>WA_Hopew_014</t>
  </si>
  <si>
    <t>&lt;0.0001</t>
  </si>
  <si>
    <t>WA_Hopew_015</t>
  </si>
  <si>
    <t>0.32*</t>
  </si>
  <si>
    <t>WA_EFinl_016</t>
  </si>
  <si>
    <t>0.27*</t>
  </si>
  <si>
    <t>WA_Blain_017</t>
  </si>
  <si>
    <t>0.07*</t>
  </si>
  <si>
    <r>
      <t>-35.2</t>
    </r>
    <r>
      <rPr>
        <vertAlign val="superscript"/>
        <sz val="11"/>
        <rFont val="Aptos Narrow"/>
        <family val="2"/>
        <scheme val="minor"/>
      </rPr>
      <t>x</t>
    </r>
  </si>
  <si>
    <t>WA_EFinl_018</t>
  </si>
  <si>
    <t>0.05*</t>
  </si>
  <si>
    <t>WA_Bfflo_019</t>
  </si>
  <si>
    <t>WA_NFrnk_020</t>
  </si>
  <si>
    <t>WA_Hopew_021</t>
  </si>
  <si>
    <t>0.10*</t>
  </si>
  <si>
    <t>0.18*</t>
  </si>
  <si>
    <r>
      <t>-204</t>
    </r>
    <r>
      <rPr>
        <vertAlign val="superscript"/>
        <sz val="11"/>
        <rFont val="Aptos Narrow"/>
        <family val="2"/>
        <scheme val="minor"/>
      </rPr>
      <t>x</t>
    </r>
  </si>
  <si>
    <t>WA_WBeth_022</t>
  </si>
  <si>
    <t>0.98*</t>
  </si>
  <si>
    <t>WA_Morrs_023</t>
  </si>
  <si>
    <t>0.24*</t>
  </si>
  <si>
    <t>WA_Cantn_024</t>
  </si>
  <si>
    <t>Process_Blank_002</t>
  </si>
  <si>
    <t>Trip_Blank_002</t>
  </si>
  <si>
    <t>Trip 3 Sample Name</t>
  </si>
  <si>
    <t>WA_CrCrk_025</t>
  </si>
  <si>
    <t>WA_Amwll_026</t>
  </si>
  <si>
    <t>0.25*</t>
  </si>
  <si>
    <t>WA_Amwll_027</t>
  </si>
  <si>
    <t>0.26*</t>
  </si>
  <si>
    <t>WA_Amwll_028</t>
  </si>
  <si>
    <t>WA_WBeth_029</t>
  </si>
  <si>
    <t>WA_Amwll_030</t>
  </si>
  <si>
    <t>WA_Amwll_031</t>
  </si>
  <si>
    <t>0.09*</t>
  </si>
  <si>
    <t>WA_Amwll_032</t>
  </si>
  <si>
    <t>WA_Hopew_033</t>
  </si>
  <si>
    <t>WA_MtPls_034</t>
  </si>
  <si>
    <t>WA_MtPls_035</t>
  </si>
  <si>
    <t>0.14*</t>
  </si>
  <si>
    <t>WA_CrCrk_036</t>
  </si>
  <si>
    <t>WA_Hopew_037</t>
  </si>
  <si>
    <t>WA_WBeth_038</t>
  </si>
  <si>
    <t>WA_MtPls_039</t>
  </si>
  <si>
    <t>WA_MtPls_040</t>
  </si>
  <si>
    <t>0.15*</t>
  </si>
  <si>
    <t>WA_Hopew_011</t>
  </si>
  <si>
    <t>WA_SFrnk_041</t>
  </si>
  <si>
    <t>Process_Blank_003</t>
  </si>
  <si>
    <t xml:space="preserve">DI water </t>
  </si>
  <si>
    <t>Trip_Blank_003</t>
  </si>
  <si>
    <t>Trip 4 Sample Name</t>
  </si>
  <si>
    <t>WA_Somer_042</t>
  </si>
  <si>
    <t>WA_Cecil_043</t>
  </si>
  <si>
    <t>WA_Smith_044</t>
  </si>
  <si>
    <t>WA_Somer_045</t>
  </si>
  <si>
    <t>WA_MtPls_046</t>
  </si>
  <si>
    <t>WA_MtPls_047</t>
  </si>
  <si>
    <t>WA_MtPls_048</t>
  </si>
  <si>
    <t>WA_Hopew_049</t>
  </si>
  <si>
    <t>WA_Hopew_050</t>
  </si>
  <si>
    <t>WA_Indep_051</t>
  </si>
  <si>
    <t>WA_CrCrk_052</t>
  </si>
  <si>
    <t>WA_Morrs_053</t>
  </si>
  <si>
    <t>0.20*</t>
  </si>
  <si>
    <r>
      <t>&gt;6</t>
    </r>
    <r>
      <rPr>
        <vertAlign val="superscript"/>
        <sz val="11"/>
        <color theme="1"/>
        <rFont val="Aptos Narrow"/>
        <family val="2"/>
        <scheme val="minor"/>
      </rPr>
      <t>r</t>
    </r>
  </si>
  <si>
    <t>WA_Indep_054</t>
  </si>
  <si>
    <t>WA_WFinl_055</t>
  </si>
  <si>
    <t>WA_CrCrk_056</t>
  </si>
  <si>
    <t>WA_MtPls_057</t>
  </si>
  <si>
    <t>WA_Indep_058</t>
  </si>
  <si>
    <t>Process_Blank_004</t>
  </si>
  <si>
    <t>Trip_Blank_004</t>
  </si>
  <si>
    <t>Trip 5 Sample Name</t>
  </si>
  <si>
    <t>WA_MtPls_059</t>
  </si>
  <si>
    <t>WA_MtPls_060</t>
  </si>
  <si>
    <t>WA_CrCrk_061</t>
  </si>
  <si>
    <t>WA_Hopew_062</t>
  </si>
  <si>
    <t>WA_MtPls_063</t>
  </si>
  <si>
    <t>WA_MtPls_064</t>
  </si>
  <si>
    <t>WA_Hopew_065</t>
  </si>
  <si>
    <t>WA_MtPls_066</t>
  </si>
  <si>
    <t>WA_MtPls_067</t>
  </si>
  <si>
    <t>WA_MtPls_068</t>
  </si>
  <si>
    <t>WA_Smith_069</t>
  </si>
  <si>
    <t>WA_Smith_070</t>
  </si>
  <si>
    <t>WA_Hopew_071</t>
  </si>
  <si>
    <t>WA_Hopew_072</t>
  </si>
  <si>
    <t>WA_CrCrk_073</t>
  </si>
  <si>
    <t>WA_MtPls_074</t>
  </si>
  <si>
    <t>WA_Hopew_075</t>
  </si>
  <si>
    <t>WA_MtPls_076</t>
  </si>
  <si>
    <t>WA_Indep_077</t>
  </si>
  <si>
    <t>WA_Indep_078</t>
  </si>
  <si>
    <t>WA_MtPls_079</t>
  </si>
  <si>
    <t>WA_MtPls_080</t>
  </si>
  <si>
    <t>Process_Blank_005</t>
  </si>
  <si>
    <t>Trip_Blank_005</t>
  </si>
  <si>
    <t>Trip 6 Sample Name</t>
  </si>
  <si>
    <t>WA_NStrb_081</t>
  </si>
  <si>
    <t>WA_FwFld_082</t>
  </si>
  <si>
    <t>WA_Doneg_083</t>
  </si>
  <si>
    <t>WA_NStrb_084</t>
  </si>
  <si>
    <t>0.04*</t>
  </si>
  <si>
    <t>GR_Whtly_085</t>
  </si>
  <si>
    <t>WA_Morrs_086</t>
  </si>
  <si>
    <t>0.12*</t>
  </si>
  <si>
    <t>WA_Morrs_087</t>
  </si>
  <si>
    <t>GR_Green_088</t>
  </si>
  <si>
    <t>&lt;0.03</t>
  </si>
  <si>
    <t>GR_Whtly_089</t>
  </si>
  <si>
    <r>
      <t>7.64</t>
    </r>
    <r>
      <rPr>
        <vertAlign val="superscript"/>
        <sz val="11"/>
        <color theme="1"/>
        <rFont val="Aptos Narrow"/>
        <family val="2"/>
        <scheme val="minor"/>
      </rPr>
      <t>w</t>
    </r>
  </si>
  <si>
    <t>0.03*</t>
  </si>
  <si>
    <t>WA_Amwll_090</t>
  </si>
  <si>
    <t>GR_Whtly_091</t>
  </si>
  <si>
    <t>well + rain</t>
  </si>
  <si>
    <t>Process_Blank_006</t>
  </si>
  <si>
    <t>Trip_Blank_006</t>
  </si>
  <si>
    <t xml:space="preserve">Trip 7 Sample Name </t>
  </si>
  <si>
    <t>WA_MtPls_092</t>
  </si>
  <si>
    <t>GR_Gilmr_093</t>
  </si>
  <si>
    <t>GR_Gilmr_094</t>
  </si>
  <si>
    <t>Process_Blank_007</t>
  </si>
  <si>
    <t>CHECK</t>
  </si>
  <si>
    <t>Table 5 - Dissolved Inorganic Carbon, Gases, Radium, and gross alpha</t>
  </si>
  <si>
    <t>40 ± 6</t>
  </si>
  <si>
    <t>2760 ± 105</t>
  </si>
  <si>
    <t>393 ± 61</t>
  </si>
  <si>
    <t>126 ± 18</t>
  </si>
  <si>
    <t>78.1 ± 15</t>
  </si>
  <si>
    <t>380 ± 67</t>
  </si>
  <si>
    <t>281 ± 33</t>
  </si>
  <si>
    <t>133 ± 21</t>
  </si>
  <si>
    <t>820 ± 68</t>
  </si>
  <si>
    <t>288 ± 15</t>
  </si>
  <si>
    <t>135 ± 29</t>
  </si>
  <si>
    <t>56 ± 13</t>
  </si>
  <si>
    <t>1140 ± 124</t>
  </si>
  <si>
    <t>268 ± 23</t>
  </si>
  <si>
    <t>43 ± 16</t>
  </si>
  <si>
    <t>440 ± 50</t>
  </si>
  <si>
    <t>322 ± 25</t>
  </si>
  <si>
    <t>980 ± 30</t>
  </si>
  <si>
    <t>504 ± 53</t>
  </si>
  <si>
    <t>425 ± 47</t>
  </si>
  <si>
    <t>93 ± 18</t>
  </si>
  <si>
    <t>25 ± 9</t>
  </si>
  <si>
    <t>635 ± 75</t>
  </si>
  <si>
    <t>354 ± 23</t>
  </si>
  <si>
    <t>75 ± 18</t>
  </si>
  <si>
    <t>30 ± 9</t>
  </si>
  <si>
    <t>112 ± 17</t>
  </si>
  <si>
    <t>222 ± 10</t>
  </si>
  <si>
    <t>64 ± 16</t>
  </si>
  <si>
    <t>128 ± 42</t>
  </si>
  <si>
    <t>190 ± 38</t>
  </si>
  <si>
    <t>153 ± 43</t>
  </si>
  <si>
    <t>127 ± 17</t>
  </si>
  <si>
    <t>372 ± 28</t>
  </si>
  <si>
    <t>164 ± 15</t>
  </si>
  <si>
    <t>271 ± 36</t>
  </si>
  <si>
    <t>977 ± 110</t>
  </si>
  <si>
    <t>439 ± 39</t>
  </si>
  <si>
    <t>310 ± 21</t>
  </si>
  <si>
    <t>621 ± 14</t>
  </si>
  <si>
    <t>376 ± 20</t>
  </si>
  <si>
    <t>604 ± 73</t>
  </si>
  <si>
    <t>24 ± 6</t>
  </si>
  <si>
    <t>127 ± 10</t>
  </si>
  <si>
    <t>7 ± 5</t>
  </si>
  <si>
    <t>50 ± 16</t>
  </si>
  <si>
    <t>582 ± 32</t>
  </si>
  <si>
    <t>788 ± 61</t>
  </si>
  <si>
    <t>11 ± 4</t>
  </si>
  <si>
    <t>37 ± 17</t>
  </si>
  <si>
    <t>204 ± 25</t>
  </si>
  <si>
    <t>306 ± 43</t>
  </si>
  <si>
    <t>23 ± 8</t>
  </si>
  <si>
    <t>12 ± 11</t>
  </si>
  <si>
    <t>350 ± 34</t>
  </si>
  <si>
    <t>59 ± 22</t>
  </si>
  <si>
    <t>535 ± 42</t>
  </si>
  <si>
    <t>1190 ± 58</t>
  </si>
  <si>
    <t>910 ± 33</t>
  </si>
  <si>
    <t>282 ± 39</t>
  </si>
  <si>
    <t>95 ± 9</t>
  </si>
  <si>
    <t>37 ± 11</t>
  </si>
  <si>
    <t>54 ± 21</t>
  </si>
  <si>
    <t>21 ± 5</t>
  </si>
  <si>
    <t>235 ± 37</t>
  </si>
  <si>
    <t>107 ± 23</t>
  </si>
  <si>
    <t>403 ± 21</t>
  </si>
  <si>
    <t>685 ± 62</t>
  </si>
  <si>
    <t>339 ± 36</t>
  </si>
  <si>
    <t>282 ± 47</t>
  </si>
  <si>
    <t>21 ± 9</t>
  </si>
  <si>
    <t>50 ± 9</t>
  </si>
  <si>
    <t>36 ± 11</t>
  </si>
  <si>
    <t>4 ± 3</t>
  </si>
  <si>
    <t>730 ± 34</t>
  </si>
  <si>
    <t>79 ± 20</t>
  </si>
  <si>
    <t>218 ± 11</t>
  </si>
  <si>
    <t>188 ± 64</t>
  </si>
  <si>
    <t>1090 ± 67</t>
  </si>
  <si>
    <t>410 ± 42</t>
  </si>
  <si>
    <t>21 ± 8</t>
  </si>
  <si>
    <t>260 ± 32</t>
  </si>
  <si>
    <t>66 ± 11</t>
  </si>
  <si>
    <t>99 ± 14</t>
  </si>
  <si>
    <t>292 ± 5</t>
  </si>
  <si>
    <t>57 ± 12</t>
  </si>
  <si>
    <t>213 ± 13</t>
  </si>
  <si>
    <t>472 ± 77</t>
  </si>
  <si>
    <t>12 ± 6</t>
  </si>
  <si>
    <r>
      <t xml:space="preserve">a </t>
    </r>
    <r>
      <rPr>
        <i/>
        <sz val="11"/>
        <color theme="1"/>
        <rFont val="Aptos Narrow"/>
        <family val="2"/>
        <scheme val="minor"/>
      </rPr>
      <t>National Primary Drinking Water Regulations</t>
    </r>
    <r>
      <rPr>
        <sz val="11"/>
        <color theme="1"/>
        <rFont val="Aptos Narrow"/>
        <family val="2"/>
        <scheme val="minor"/>
      </rPr>
      <t xml:space="preserve">, United States Environmental Protection Agency, updated 9 Oct. 2024, www.epa.gov/ground-water-and-drinking-water/national-primary-drinking-water-regulations. </t>
    </r>
  </si>
  <si>
    <r>
      <t xml:space="preserve">b </t>
    </r>
    <r>
      <rPr>
        <i/>
        <sz val="11"/>
        <color theme="1"/>
        <rFont val="Aptos Narrow"/>
        <family val="2"/>
        <scheme val="minor"/>
      </rPr>
      <t>Drinking Water Secondary Standards: Guidance for Nuisance Chemicals</t>
    </r>
    <r>
      <rPr>
        <sz val="11"/>
        <color theme="1"/>
        <rFont val="Aptos Narrow"/>
        <family val="2"/>
        <scheme val="minor"/>
      </rPr>
      <t xml:space="preserve">, United States Environmental Protection Agency, updated 14 Jun. 2024, https://www.epa.gov/sdwa/secondary-drinking-water-standards-guidance-nuisance-chemicals. </t>
    </r>
  </si>
  <si>
    <r>
      <t xml:space="preserve">c </t>
    </r>
    <r>
      <rPr>
        <i/>
        <sz val="11"/>
        <color theme="1"/>
        <rFont val="Aptos Narrow"/>
        <family val="2"/>
        <scheme val="minor"/>
      </rPr>
      <t xml:space="preserve">National Recommended Water Quality Criteria - Human Health Criteria Table, </t>
    </r>
    <r>
      <rPr>
        <sz val="11"/>
        <color theme="1"/>
        <rFont val="Aptos Narrow"/>
        <family val="2"/>
        <scheme val="minor"/>
      </rPr>
      <t xml:space="preserve">United States Environmental Protection Agency, updated 24 Sep. 2024, https://www.epa.gov/wqc/national-recommended-water-quality-criteria-human-health-criteria-table. </t>
    </r>
  </si>
  <si>
    <r>
      <t xml:space="preserve">d </t>
    </r>
    <r>
      <rPr>
        <i/>
        <sz val="11"/>
        <color theme="1"/>
        <rFont val="Aptos Narrow"/>
        <family val="2"/>
        <scheme val="minor"/>
      </rPr>
      <t>Ambient Surface Water Quality Standards Documentation</t>
    </r>
    <r>
      <rPr>
        <sz val="11"/>
        <color theme="1"/>
        <rFont val="Aptos Narrow"/>
        <family val="2"/>
        <scheme val="minor"/>
      </rPr>
      <t xml:space="preserve">, United States Environmental Protection Agency, 18 Dec. 1984, https://www.epa.gov/sites/default/files/2015-06/documents/ny_hh_755_w_07241985.pdf. </t>
    </r>
  </si>
  <si>
    <r>
      <t xml:space="preserve">e </t>
    </r>
    <r>
      <rPr>
        <i/>
        <sz val="11"/>
        <color theme="1"/>
        <rFont val="Aptos Narrow"/>
        <family val="2"/>
        <scheme val="minor"/>
      </rPr>
      <t>2018 Edition of the Drinking Water Standards and Health Advisories Table</t>
    </r>
    <r>
      <rPr>
        <sz val="11"/>
        <color theme="1"/>
        <rFont val="Aptos Narrow"/>
        <family val="2"/>
        <scheme val="minor"/>
      </rPr>
      <t xml:space="preserve">, United States Environmental Protection Agency, Mar. 2018, https://www.epa.gov/system/files/documents/2022-01/dwtable2018.pdf. </t>
    </r>
  </si>
  <si>
    <r>
      <t xml:space="preserve">f </t>
    </r>
    <r>
      <rPr>
        <sz val="11"/>
        <color theme="1"/>
        <rFont val="Aptos Narrow"/>
        <family val="2"/>
        <scheme val="minor"/>
      </rPr>
      <t xml:space="preserve">Smith, C.D. and Nowell, L.H., 2024. </t>
    </r>
    <r>
      <rPr>
        <i/>
        <sz val="11"/>
        <color theme="1"/>
        <rFont val="Aptos Narrow"/>
        <family val="2"/>
        <scheme val="minor"/>
      </rPr>
      <t>Health-Based Screening Levels for evaluating water-quality data (3rd ed.)</t>
    </r>
    <r>
      <rPr>
        <sz val="11"/>
        <color theme="1"/>
        <rFont val="Aptos Narrow"/>
        <family val="2"/>
        <scheme val="minor"/>
      </rPr>
      <t>. U.S. Geological Survey web page, accessible at https://water.usgs.gov/water-resources/hbsl/, doi:10.5066/F71C1TWP.</t>
    </r>
  </si>
  <si>
    <r>
      <t xml:space="preserve">g </t>
    </r>
    <r>
      <rPr>
        <sz val="11"/>
        <color theme="1"/>
        <rFont val="Aptos Narrow"/>
        <family val="2"/>
        <scheme val="minor"/>
      </rPr>
      <t xml:space="preserve">Eltschlager, K. K., Hawkins, J. W., Ehler, W. C., and Baldassare, F., </t>
    </r>
    <r>
      <rPr>
        <i/>
        <sz val="11"/>
        <color theme="1"/>
        <rFont val="Aptos Narrow"/>
        <family val="2"/>
        <scheme val="minor"/>
      </rPr>
      <t>Technical Measures for the Investigation and Mitigation of Fugitive Methane Hazards in Areas of Coal Mining</t>
    </r>
    <r>
      <rPr>
        <sz val="11"/>
        <color theme="1"/>
        <rFont val="Aptos Narrow"/>
        <family val="2"/>
        <scheme val="minor"/>
      </rPr>
      <t xml:space="preserve">, United States Department of the Interior, Office of Surface Mining, Sep. 2001, https://ntrl.ntis.gov/NTRL/dashboard/searchResults/titleDetail/PB2002106133.xhtml. </t>
    </r>
  </si>
  <si>
    <r>
      <rPr>
        <vertAlign val="superscript"/>
        <sz val="11"/>
        <color theme="1"/>
        <rFont val="Aptos Narrow"/>
        <family val="2"/>
        <scheme val="minor"/>
      </rPr>
      <t>h</t>
    </r>
    <r>
      <rPr>
        <sz val="11"/>
        <color theme="1"/>
        <rFont val="Aptos Narrow"/>
        <family val="2"/>
        <scheme val="minor"/>
      </rPr>
      <t xml:space="preserve"> Csuros, Maria. </t>
    </r>
    <r>
      <rPr>
        <i/>
        <sz val="11"/>
        <color theme="1"/>
        <rFont val="Aptos Narrow"/>
        <family val="2"/>
        <scheme val="minor"/>
      </rPr>
      <t>Environmental Sampling and Analysis for Technicians</t>
    </r>
    <r>
      <rPr>
        <sz val="11"/>
        <color theme="1"/>
        <rFont val="Aptos Narrow"/>
        <family val="2"/>
        <scheme val="minor"/>
      </rPr>
      <t xml:space="preserve">. Lewis Publishers, 1994. </t>
    </r>
  </si>
  <si>
    <r>
      <rPr>
        <vertAlign val="superscript"/>
        <sz val="11"/>
        <color theme="1"/>
        <rFont val="Aptos Narrow"/>
        <family val="2"/>
        <scheme val="minor"/>
      </rPr>
      <t xml:space="preserve">i </t>
    </r>
    <r>
      <rPr>
        <sz val="11"/>
        <color theme="1"/>
        <rFont val="Aptos Narrow"/>
        <family val="2"/>
        <scheme val="minor"/>
      </rPr>
      <t xml:space="preserve">Section describing a common test for water quality analyses (see Friedman, L. C. and D. E. Erdmann (1982). Quality Assurance Practices for the Chemical and Biological Analyses of Water and Fluvial Sediments. Techniques of water-resources investigations of the United States Geological Survey, Book 5, Laboratory Analysis, Ch. A6, U.S. Government Printing Office. Book 5.) Some tests were amended per Csuros. </t>
    </r>
  </si>
  <si>
    <r>
      <rPr>
        <vertAlign val="superscript"/>
        <sz val="11"/>
        <color theme="1"/>
        <rFont val="Aptos Narrow"/>
        <family val="2"/>
        <scheme val="minor"/>
      </rPr>
      <t xml:space="preserve">j </t>
    </r>
    <r>
      <rPr>
        <sz val="11"/>
        <color theme="1"/>
        <rFont val="Aptos Narrow"/>
        <family val="2"/>
        <scheme val="minor"/>
      </rPr>
      <t>TDS = total dissolved solids = [Ba]+[Ca]+[Mg]+[Na]+[K]+[Mn]+[SiO2]+[Sr]+[Cl] +[SO4] +([Alkalinity]/1.67) with concentrations in mg/L</t>
    </r>
  </si>
  <si>
    <r>
      <rPr>
        <vertAlign val="superscript"/>
        <sz val="11"/>
        <color theme="1"/>
        <rFont val="Aptos Narrow"/>
        <family val="2"/>
        <scheme val="minor"/>
      </rPr>
      <t xml:space="preserve">k </t>
    </r>
    <r>
      <rPr>
        <sz val="11"/>
        <color theme="1"/>
        <rFont val="Aptos Narrow"/>
        <family val="2"/>
        <scheme val="minor"/>
      </rPr>
      <t xml:space="preserve">SC = specific conductance </t>
    </r>
  </si>
  <si>
    <r>
      <rPr>
        <vertAlign val="superscript"/>
        <sz val="11"/>
        <color theme="1"/>
        <rFont val="Aptos Narrow"/>
        <family val="2"/>
        <scheme val="minor"/>
      </rPr>
      <t xml:space="preserve">l </t>
    </r>
    <r>
      <rPr>
        <sz val="11"/>
        <color theme="1"/>
        <rFont val="Aptos Narrow"/>
        <family val="2"/>
        <scheme val="minor"/>
      </rPr>
      <t>- = concentrations of anions (meq/L)</t>
    </r>
  </si>
  <si>
    <r>
      <rPr>
        <vertAlign val="superscript"/>
        <sz val="11"/>
        <color theme="1"/>
        <rFont val="Aptos Narrow"/>
        <family val="2"/>
        <scheme val="minor"/>
      </rPr>
      <t xml:space="preserve">m </t>
    </r>
    <r>
      <rPr>
        <sz val="11"/>
        <color theme="1"/>
        <rFont val="Aptos Narrow"/>
        <family val="2"/>
        <scheme val="minor"/>
      </rPr>
      <t>+ = concentrations of cations (meq/L)</t>
    </r>
  </si>
  <si>
    <r>
      <rPr>
        <vertAlign val="superscript"/>
        <sz val="11"/>
        <color theme="1"/>
        <rFont val="Aptos Narrow"/>
        <family val="2"/>
        <scheme val="minor"/>
      </rPr>
      <t xml:space="preserve">n </t>
    </r>
    <r>
      <rPr>
        <sz val="11"/>
        <color theme="1"/>
        <rFont val="Aptos Narrow"/>
        <family val="2"/>
        <scheme val="minor"/>
      </rPr>
      <t>TDS = total dissolved solids</t>
    </r>
  </si>
  <si>
    <r>
      <rPr>
        <vertAlign val="superscript"/>
        <sz val="11"/>
        <color theme="1"/>
        <rFont val="Aptos Narrow"/>
        <family val="2"/>
        <scheme val="minor"/>
      </rPr>
      <t xml:space="preserve">o </t>
    </r>
    <r>
      <rPr>
        <sz val="11"/>
        <color theme="1"/>
        <rFont val="Aptos Narrow"/>
        <family val="2"/>
        <scheme val="minor"/>
      </rPr>
      <t>NM = Not measured</t>
    </r>
  </si>
  <si>
    <r>
      <rPr>
        <vertAlign val="superscript"/>
        <sz val="11"/>
        <color theme="1"/>
        <rFont val="Aptos Narrow"/>
        <family val="2"/>
        <scheme val="minor"/>
      </rPr>
      <t xml:space="preserve">p </t>
    </r>
    <r>
      <rPr>
        <sz val="11"/>
        <color theme="1"/>
        <rFont val="Aptos Narrow"/>
        <family val="2"/>
        <scheme val="minor"/>
      </rPr>
      <t>-- = Not calculated or measurement considered inaccurate</t>
    </r>
  </si>
  <si>
    <r>
      <rPr>
        <vertAlign val="superscript"/>
        <sz val="11"/>
        <color theme="1"/>
        <rFont val="Aptos Narrow"/>
        <family val="2"/>
        <scheme val="minor"/>
      </rPr>
      <t xml:space="preserve">q </t>
    </r>
    <r>
      <rPr>
        <sz val="11"/>
        <color theme="1"/>
        <rFont val="Aptos Narrow"/>
        <family val="2"/>
        <scheme val="minor"/>
      </rPr>
      <t>Italicized alkalinities and charge balance from dissolved organic carbon calclations</t>
    </r>
  </si>
  <si>
    <r>
      <rPr>
        <vertAlign val="superscript"/>
        <sz val="11"/>
        <color theme="1"/>
        <rFont val="Aptos Narrow"/>
        <family val="2"/>
        <scheme val="minor"/>
      </rPr>
      <t xml:space="preserve">r </t>
    </r>
    <r>
      <rPr>
        <sz val="11"/>
        <color theme="1"/>
        <rFont val="Aptos Narrow"/>
        <family val="2"/>
        <scheme val="minor"/>
      </rPr>
      <t>Result available only as minimum quantity</t>
    </r>
  </si>
  <si>
    <r>
      <rPr>
        <vertAlign val="superscript"/>
        <sz val="11"/>
        <color theme="1"/>
        <rFont val="Aptos Narrow"/>
        <family val="2"/>
        <scheme val="minor"/>
      </rPr>
      <t xml:space="preserve">s </t>
    </r>
    <r>
      <rPr>
        <sz val="11"/>
        <color theme="1"/>
        <rFont val="Aptos Narrow"/>
        <family val="2"/>
        <scheme val="minor"/>
      </rPr>
      <t>Fail if [Na] &lt; [K] and [K] &gt; 10mg/L</t>
    </r>
  </si>
  <si>
    <r>
      <rPr>
        <vertAlign val="superscript"/>
        <sz val="11"/>
        <color theme="1"/>
        <rFont val="Aptos Narrow"/>
        <family val="2"/>
        <scheme val="minor"/>
      </rPr>
      <t xml:space="preserve">t </t>
    </r>
    <r>
      <rPr>
        <sz val="11"/>
        <color theme="1"/>
        <rFont val="Aptos Narrow"/>
        <family val="2"/>
        <scheme val="minor"/>
      </rPr>
      <t>0.92 &lt; [+]/(0.01*SC) &lt; 1.24</t>
    </r>
  </si>
  <si>
    <r>
      <rPr>
        <vertAlign val="superscript"/>
        <sz val="11"/>
        <color theme="1"/>
        <rFont val="Aptos Narrow"/>
        <family val="2"/>
        <scheme val="minor"/>
      </rPr>
      <t xml:space="preserve">u </t>
    </r>
    <r>
      <rPr>
        <sz val="11"/>
        <color theme="1"/>
        <rFont val="Aptos Narrow"/>
        <family val="2"/>
        <scheme val="minor"/>
      </rPr>
      <t>0.92 &lt; [-]/(0.01*SC) &lt; 1.24</t>
    </r>
  </si>
  <si>
    <r>
      <rPr>
        <vertAlign val="superscript"/>
        <sz val="11"/>
        <color theme="1"/>
        <rFont val="Aptos Narrow"/>
        <family val="2"/>
        <scheme val="minor"/>
      </rPr>
      <t xml:space="preserve">v </t>
    </r>
    <r>
      <rPr>
        <sz val="11"/>
        <color theme="1"/>
        <rFont val="Aptos Narrow"/>
        <family val="2"/>
        <scheme val="minor"/>
      </rPr>
      <t>TDS/SC &lt; 0.82</t>
    </r>
  </si>
  <si>
    <r>
      <rPr>
        <vertAlign val="superscript"/>
        <sz val="11"/>
        <color theme="1"/>
        <rFont val="Aptos Narrow"/>
        <family val="2"/>
        <scheme val="minor"/>
      </rPr>
      <t xml:space="preserve">w </t>
    </r>
    <r>
      <rPr>
        <sz val="11"/>
        <color theme="1"/>
        <rFont val="Aptos Narrow"/>
        <family val="2"/>
        <scheme val="minor"/>
      </rPr>
      <t>pH from start of alkalinity titration; no field data available</t>
    </r>
  </si>
  <si>
    <r>
      <rPr>
        <vertAlign val="superscript"/>
        <sz val="11"/>
        <color theme="1"/>
        <rFont val="Aptos Narrow"/>
        <family val="2"/>
        <scheme val="minor"/>
      </rPr>
      <t>x</t>
    </r>
    <r>
      <rPr>
        <sz val="11"/>
        <color theme="1"/>
        <rFont val="Aptos Narrow"/>
        <family val="2"/>
        <scheme val="minor"/>
      </rPr>
      <t xml:space="preserve"> Isotopes obtained online via GC-C-IRMS/GC-P-IRMS</t>
    </r>
  </si>
  <si>
    <r>
      <rPr>
        <vertAlign val="superscript"/>
        <sz val="11"/>
        <color theme="1"/>
        <rFont val="Aptos Narrow"/>
        <family val="2"/>
        <scheme val="minor"/>
      </rPr>
      <t>y</t>
    </r>
    <r>
      <rPr>
        <sz val="11"/>
        <color theme="1"/>
        <rFont val="Aptos Narrow"/>
        <family val="2"/>
        <scheme val="minor"/>
      </rPr>
      <t xml:space="preserve"> </t>
    </r>
    <r>
      <rPr>
        <sz val="11"/>
        <color theme="1"/>
        <rFont val="Aptos Narrow"/>
        <family val="2"/>
      </rPr>
      <t>Σ</t>
    </r>
    <r>
      <rPr>
        <sz val="11"/>
        <color theme="1"/>
        <rFont val="Calibri"/>
        <family val="2"/>
      </rPr>
      <t xml:space="preserve"> = sum over all ions as indicated </t>
    </r>
  </si>
  <si>
    <t xml:space="preserve">* the measured concentration in this sample is less than or equal to the concentration measured in the blank from that trip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</si>
</sst>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 [$€-1];[Red]\-#,##0\ [$€-1]"/>
    <numFmt numFmtId="165" formatCode="0.000"/>
    <numFmt numFmtId="166" formatCode="0.0"/>
    <numFmt numFmtId="167" formatCode="0.0E+00"/>
    <numFmt numFmtId="168" formatCode="0.00000"/>
    <numFmt numFmtId="169" formatCode="0.000000"/>
    <numFmt numFmtId="170" formatCode="0.0000"/>
  </numFmts>
  <fonts count="32">
    <font>
      <sz val="11"/>
      <color theme="1"/>
      <name val="Aptos Narrow"/>
      <family val="2"/>
      <scheme val="minor"/>
    </font>
    <font>
      <sz val="11"/>
      <color rgb="FF006100"/>
      <name val="Aptos Narrow"/>
      <family val="2"/>
      <scheme val="minor"/>
    </font>
    <font>
      <sz val="11"/>
      <color rgb="FF9C5700"/>
      <name val="Aptos Narrow"/>
      <family val="2"/>
      <scheme val="minor"/>
    </font>
    <font>
      <sz val="11"/>
      <color rgb="FFFF0000"/>
      <name val="Aptos Narrow"/>
      <family val="2"/>
      <scheme val="minor"/>
    </font>
    <font>
      <b/>
      <sz val="11"/>
      <color theme="1"/>
      <name val="Aptos Narrow"/>
      <family val="2"/>
      <scheme val="minor"/>
    </font>
    <font>
      <i/>
      <sz val="11"/>
      <color theme="1"/>
      <name val="Aptos Narrow"/>
      <family val="2"/>
      <scheme val="minor"/>
    </font>
    <font>
      <i/>
      <vertAlign val="superscript"/>
      <sz val="11"/>
      <color theme="1"/>
      <name val="Aptos Narrow"/>
      <family val="2"/>
      <scheme val="minor"/>
    </font>
    <font>
      <b/>
      <vertAlign val="superscript"/>
      <sz val="11"/>
      <color theme="1"/>
      <name val="Aptos Narrow"/>
      <family val="2"/>
      <scheme val="minor"/>
    </font>
    <font>
      <b/>
      <vertAlign val="subscript"/>
      <sz val="11"/>
      <color theme="1"/>
      <name val="Aptos Narrow"/>
      <family val="2"/>
      <scheme val="minor"/>
    </font>
    <font>
      <b/>
      <vertAlign val="superscript"/>
      <sz val="11"/>
      <color rgb="FF000000"/>
      <name val="Aptos Narrow"/>
      <family val="2"/>
      <scheme val="minor"/>
    </font>
    <font>
      <b/>
      <sz val="11"/>
      <color rgb="FF000000"/>
      <name val="Aptos Narrow"/>
      <family val="2"/>
      <scheme val="minor"/>
    </font>
    <font>
      <sz val="10"/>
      <name val="Arial"/>
      <family val="2"/>
    </font>
    <font>
      <b/>
      <sz val="11"/>
      <name val="Aptos Narrow"/>
      <family val="2"/>
      <scheme val="minor"/>
    </font>
    <font>
      <b/>
      <sz val="11"/>
      <color theme="1"/>
      <name val="Aptos Narrow"/>
      <family val="2"/>
    </font>
    <font>
      <b/>
      <sz val="11"/>
      <color rgb="FF000000"/>
      <name val="Calibri"/>
      <family val="2"/>
    </font>
    <font>
      <b/>
      <vertAlign val="superscript"/>
      <sz val="11"/>
      <color rgb="FF000000"/>
      <name val="Calibri"/>
      <family val="2"/>
    </font>
    <font>
      <b/>
      <vertAlign val="subscript"/>
      <sz val="11"/>
      <color rgb="FF000000"/>
      <name val="Calibri"/>
      <family val="2"/>
    </font>
    <font>
      <sz val="11"/>
      <color theme="1"/>
      <name val="Calibri"/>
      <family val="2"/>
    </font>
    <font>
      <sz val="11"/>
      <color theme="1"/>
      <name val="Aptos Narrow"/>
      <family val="2"/>
    </font>
    <font>
      <vertAlign val="subscript"/>
      <sz val="11"/>
      <color theme="1"/>
      <name val="Aptos Narrow"/>
      <family val="2"/>
      <scheme val="minor"/>
    </font>
    <font>
      <i/>
      <sz val="11"/>
      <color rgb="FF000000"/>
      <name val="Aptos Narrow"/>
      <family val="2"/>
      <scheme val="minor"/>
    </font>
    <font>
      <sz val="11"/>
      <color rgb="FF000000"/>
      <name val="Aptos Narrow"/>
      <family val="2"/>
      <scheme val="minor"/>
    </font>
    <font>
      <sz val="10"/>
      <color theme="1"/>
      <name val="Aptos Narrow"/>
      <family val="2"/>
      <scheme val="minor"/>
    </font>
    <font>
      <sz val="11"/>
      <name val="Aptos Narrow"/>
      <family val="2"/>
      <scheme val="minor"/>
    </font>
    <font>
      <vertAlign val="superscript"/>
      <sz val="11"/>
      <name val="Aptos Narrow"/>
      <family val="2"/>
      <scheme val="minor"/>
    </font>
    <font>
      <vertAlign val="superscript"/>
      <sz val="11"/>
      <color rgb="FF9C5700"/>
      <name val="Aptos Narrow"/>
      <family val="2"/>
      <scheme val="minor"/>
    </font>
    <font>
      <vertAlign val="superscript"/>
      <sz val="11"/>
      <color theme="1"/>
      <name val="Aptos Narrow"/>
      <family val="2"/>
      <scheme val="minor"/>
    </font>
    <font>
      <vertAlign val="superscript"/>
      <sz val="11"/>
      <color rgb="FF006100"/>
      <name val="Aptos Narrow"/>
      <family val="2"/>
      <scheme val="minor"/>
    </font>
    <font>
      <b/>
      <sz val="11"/>
      <color rgb="FFFF0000"/>
      <name val="Aptos Narrow"/>
      <family val="2"/>
      <scheme val="minor"/>
    </font>
    <font>
      <sz val="12"/>
      <color rgb="FF000000"/>
      <name val="Aptos Narrow"/>
      <family val="2"/>
    </font>
    <font>
      <sz val="11"/>
      <color rgb="FF242424"/>
      <name val="Aptos Narrow"/>
      <charset val="1"/>
    </font>
    <font>
      <b/>
      <sz val="12"/>
      <color rgb="FF000000"/>
      <name val="Aptos Narrow"/>
      <family val="2"/>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FEE0B6"/>
        <bgColor indexed="64"/>
      </patternFill>
    </fill>
    <fill>
      <patternFill patternType="solid">
        <fgColor rgb="FFB2E4D3"/>
        <bgColor indexed="64"/>
      </patternFill>
    </fill>
    <fill>
      <patternFill patternType="solid">
        <fgColor rgb="FFD8DAEB"/>
        <bgColor indexed="64"/>
      </patternFill>
    </fill>
  </fills>
  <borders count="19">
    <border>
      <left/>
      <right/>
      <top/>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rgb="FF000000"/>
      </bottom>
      <diagonal/>
    </border>
    <border>
      <left/>
      <right/>
      <top/>
      <bottom style="thin">
        <color rgb="FF000000"/>
      </bottom>
      <diagonal/>
    </border>
    <border>
      <left/>
      <right/>
      <top style="thin">
        <color rgb="FF000000"/>
      </top>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11" fillId="0" borderId="0"/>
  </cellStyleXfs>
  <cellXfs count="265">
    <xf numFmtId="0" fontId="0" fillId="0" borderId="0" xfId="0"/>
    <xf numFmtId="0" fontId="5" fillId="0" borderId="0" xfId="0" applyFont="1"/>
    <xf numFmtId="0" fontId="5" fillId="0" borderId="0" xfId="0" applyFont="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0" xfId="0" applyFont="1" applyAlignment="1">
      <alignment horizontal="center"/>
    </xf>
    <xf numFmtId="0" fontId="9" fillId="0" borderId="4" xfId="0" applyFont="1" applyBorder="1" applyAlignment="1">
      <alignment horizontal="center"/>
    </xf>
    <xf numFmtId="0" fontId="10" fillId="0" borderId="3" xfId="0" applyFont="1" applyBorder="1" applyAlignment="1">
      <alignment horizontal="center" vertical="center"/>
    </xf>
    <xf numFmtId="0" fontId="12" fillId="0" borderId="5" xfId="3" applyFont="1" applyBorder="1" applyAlignment="1">
      <alignment horizontal="center"/>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4" fillId="0" borderId="3" xfId="0" applyFont="1" applyBorder="1" applyAlignment="1">
      <alignment horizontal="left" vertical="center"/>
    </xf>
    <xf numFmtId="0" fontId="12" fillId="0" borderId="2" xfId="3" applyFont="1" applyBorder="1" applyAlignment="1">
      <alignment horizontal="center"/>
    </xf>
    <xf numFmtId="0" fontId="14" fillId="0" borderId="4" xfId="0" applyFont="1" applyBorder="1" applyAlignment="1">
      <alignment horizontal="center" vertical="center"/>
    </xf>
    <xf numFmtId="0" fontId="14" fillId="0" borderId="3" xfId="0" applyFont="1" applyBorder="1" applyAlignment="1">
      <alignment horizontal="center" vertical="center"/>
    </xf>
    <xf numFmtId="0" fontId="14" fillId="0" borderId="3" xfId="3" applyFont="1" applyBorder="1" applyAlignment="1">
      <alignment horizontal="center"/>
    </xf>
    <xf numFmtId="0" fontId="12" fillId="0" borderId="0" xfId="3" applyFont="1" applyAlignment="1">
      <alignment horizontal="center"/>
    </xf>
    <xf numFmtId="0" fontId="4" fillId="0" borderId="2" xfId="0" applyFont="1" applyBorder="1" applyAlignment="1">
      <alignment horizontal="left"/>
    </xf>
    <xf numFmtId="0" fontId="4" fillId="0" borderId="3" xfId="0" applyFont="1" applyBorder="1"/>
    <xf numFmtId="0" fontId="4" fillId="0" borderId="2" xfId="0" applyFont="1" applyBorder="1"/>
    <xf numFmtId="0" fontId="4" fillId="0" borderId="5" xfId="0" applyFont="1" applyBorder="1" applyAlignment="1">
      <alignment horizontal="center"/>
    </xf>
    <xf numFmtId="0" fontId="4" fillId="0" borderId="0" xfId="0" applyFont="1"/>
    <xf numFmtId="0" fontId="0" fillId="0" borderId="6" xfId="0" applyBorder="1" applyAlignment="1">
      <alignment horizontal="center"/>
    </xf>
    <xf numFmtId="0" fontId="0" fillId="0" borderId="1" xfId="0" applyBorder="1" applyAlignment="1">
      <alignment horizontal="center"/>
    </xf>
    <xf numFmtId="0" fontId="0" fillId="0" borderId="7" xfId="0" applyBorder="1" applyAlignment="1">
      <alignment horizontal="center"/>
    </xf>
    <xf numFmtId="0" fontId="17" fillId="0" borderId="1" xfId="0" applyFont="1" applyBorder="1" applyAlignment="1">
      <alignment horizontal="center"/>
    </xf>
    <xf numFmtId="0" fontId="0" fillId="0" borderId="0" xfId="0" applyAlignment="1">
      <alignment horizontal="center"/>
    </xf>
    <xf numFmtId="0" fontId="20" fillId="0" borderId="8" xfId="0" applyFont="1" applyBorder="1" applyAlignment="1">
      <alignment horizontal="center"/>
    </xf>
    <xf numFmtId="0" fontId="20" fillId="0" borderId="0" xfId="0" applyFont="1" applyAlignment="1">
      <alignment horizontal="center"/>
    </xf>
    <xf numFmtId="0" fontId="21" fillId="0" borderId="9" xfId="0" applyFont="1" applyBorder="1" applyAlignment="1">
      <alignment horizontal="center"/>
    </xf>
    <xf numFmtId="0" fontId="21" fillId="0" borderId="0" xfId="0" applyFont="1" applyAlignment="1">
      <alignment horizontal="center"/>
    </xf>
    <xf numFmtId="0" fontId="21" fillId="0" borderId="6" xfId="0" applyFont="1" applyBorder="1" applyAlignment="1">
      <alignment horizontal="center"/>
    </xf>
    <xf numFmtId="0" fontId="21" fillId="0" borderId="8" xfId="0" applyFont="1" applyBorder="1" applyAlignment="1">
      <alignment horizontal="center"/>
    </xf>
    <xf numFmtId="0" fontId="0" fillId="0" borderId="10" xfId="0" applyBorder="1" applyAlignment="1">
      <alignment horizontal="center"/>
    </xf>
    <xf numFmtId="0" fontId="0" fillId="0" borderId="8" xfId="0" applyBorder="1" applyAlignment="1">
      <alignment horizontal="center"/>
    </xf>
    <xf numFmtId="0" fontId="0" fillId="0" borderId="10" xfId="0" applyBorder="1"/>
    <xf numFmtId="0" fontId="0" fillId="0" borderId="11" xfId="0" applyBorder="1" applyAlignment="1">
      <alignment horizontal="center"/>
    </xf>
    <xf numFmtId="0" fontId="0" fillId="0" borderId="1" xfId="0" applyBorder="1"/>
    <xf numFmtId="0" fontId="4" fillId="0" borderId="10" xfId="0" applyFont="1" applyBorder="1" applyAlignment="1">
      <alignment horizontal="center"/>
    </xf>
    <xf numFmtId="16" fontId="4" fillId="0" borderId="8" xfId="0" applyNumberFormat="1" applyFont="1" applyBorder="1" applyAlignment="1">
      <alignment horizontal="center"/>
    </xf>
    <xf numFmtId="16" fontId="4" fillId="0" borderId="0" xfId="0" applyNumberFormat="1" applyFont="1" applyAlignment="1">
      <alignment horizontal="center"/>
    </xf>
    <xf numFmtId="1" fontId="4" fillId="0" borderId="0" xfId="0" applyNumberFormat="1" applyFont="1" applyAlignment="1">
      <alignment horizontal="center"/>
    </xf>
    <xf numFmtId="0" fontId="4" fillId="0" borderId="8" xfId="0" applyFont="1" applyBorder="1" applyAlignment="1">
      <alignment horizontal="center"/>
    </xf>
    <xf numFmtId="0" fontId="12" fillId="0" borderId="0" xfId="0" applyFont="1" applyAlignment="1">
      <alignment horizontal="center"/>
    </xf>
    <xf numFmtId="2" fontId="4" fillId="0" borderId="0" xfId="0" applyNumberFormat="1" applyFont="1" applyAlignment="1">
      <alignment horizontal="center"/>
    </xf>
    <xf numFmtId="2" fontId="4" fillId="0" borderId="10" xfId="0" applyNumberFormat="1" applyFont="1" applyBorder="1" applyAlignment="1">
      <alignment horizontal="center"/>
    </xf>
    <xf numFmtId="0" fontId="4" fillId="0" borderId="8" xfId="0" applyFont="1" applyBorder="1"/>
    <xf numFmtId="0" fontId="4" fillId="0" borderId="10" xfId="0" applyFont="1" applyBorder="1"/>
    <xf numFmtId="0" fontId="20" fillId="0" borderId="3" xfId="0" applyFont="1" applyBorder="1" applyAlignment="1">
      <alignment horizontal="center"/>
    </xf>
    <xf numFmtId="0" fontId="20" fillId="0" borderId="5" xfId="0" applyFont="1" applyBorder="1" applyAlignment="1">
      <alignment horizontal="center"/>
    </xf>
    <xf numFmtId="0" fontId="4" fillId="0" borderId="4" xfId="0" applyFont="1" applyBorder="1"/>
    <xf numFmtId="0" fontId="20" fillId="0" borderId="2" xfId="0" applyFont="1" applyBorder="1" applyAlignment="1">
      <alignment horizontal="center"/>
    </xf>
    <xf numFmtId="0" fontId="20" fillId="0" borderId="4" xfId="0" applyFont="1" applyBorder="1" applyAlignment="1">
      <alignment horizontal="center"/>
    </xf>
    <xf numFmtId="0" fontId="4" fillId="0" borderId="9" xfId="0" applyFont="1" applyBorder="1" applyAlignment="1">
      <alignment horizontal="center"/>
    </xf>
    <xf numFmtId="0" fontId="0" fillId="0" borderId="3" xfId="0" applyBorder="1" applyAlignment="1">
      <alignment horizontal="center"/>
    </xf>
    <xf numFmtId="0" fontId="22" fillId="0" borderId="3" xfId="0" applyFont="1" applyBorder="1" applyAlignment="1">
      <alignment horizontal="center"/>
    </xf>
    <xf numFmtId="0" fontId="4" fillId="0" borderId="6" xfId="0" applyFont="1" applyBorder="1" applyAlignment="1">
      <alignment horizontal="center"/>
    </xf>
    <xf numFmtId="0" fontId="4" fillId="0" borderId="1" xfId="0" applyFont="1" applyBorder="1" applyAlignment="1">
      <alignment horizontal="center"/>
    </xf>
    <xf numFmtId="16" fontId="4" fillId="0" borderId="7" xfId="0" quotePrefix="1" applyNumberFormat="1" applyFont="1" applyBorder="1" applyAlignment="1">
      <alignment horizontal="center"/>
    </xf>
    <xf numFmtId="16" fontId="4" fillId="0" borderId="1" xfId="0" quotePrefix="1" applyNumberFormat="1" applyFont="1" applyBorder="1" applyAlignment="1">
      <alignment horizontal="center"/>
    </xf>
    <xf numFmtId="2" fontId="12" fillId="0" borderId="1" xfId="0" applyNumberFormat="1" applyFont="1" applyBorder="1" applyAlignment="1">
      <alignment horizontal="center"/>
    </xf>
    <xf numFmtId="2" fontId="12" fillId="0" borderId="0" xfId="0" applyNumberFormat="1" applyFont="1" applyAlignment="1">
      <alignment horizontal="center"/>
    </xf>
    <xf numFmtId="0" fontId="4" fillId="0" borderId="7" xfId="0" applyFont="1" applyBorder="1" applyAlignment="1">
      <alignment horizontal="center"/>
    </xf>
    <xf numFmtId="0" fontId="12" fillId="0" borderId="1" xfId="0" applyFont="1" applyBorder="1" applyAlignment="1">
      <alignment horizontal="center"/>
    </xf>
    <xf numFmtId="2" fontId="4" fillId="0" borderId="6" xfId="0" applyNumberFormat="1" applyFont="1" applyBorder="1" applyAlignment="1">
      <alignment horizontal="center"/>
    </xf>
    <xf numFmtId="0" fontId="4" fillId="0" borderId="7" xfId="0" applyFont="1" applyBorder="1"/>
    <xf numFmtId="0" fontId="4" fillId="0" borderId="1" xfId="0" applyFont="1" applyBorder="1"/>
    <xf numFmtId="0" fontId="4" fillId="0" borderId="11" xfId="0" applyFont="1" applyBorder="1"/>
    <xf numFmtId="0" fontId="4" fillId="0" borderId="6" xfId="0" applyFont="1" applyBorder="1"/>
    <xf numFmtId="16" fontId="4" fillId="0" borderId="0" xfId="0" quotePrefix="1" applyNumberFormat="1" applyFont="1" applyAlignment="1">
      <alignment horizontal="center"/>
    </xf>
    <xf numFmtId="0" fontId="4" fillId="0" borderId="11" xfId="0" applyFont="1" applyBorder="1" applyAlignment="1">
      <alignment horizontal="center"/>
    </xf>
    <xf numFmtId="0" fontId="0" fillId="4" borderId="10" xfId="0" applyFill="1" applyBorder="1" applyAlignment="1">
      <alignment horizontal="center"/>
    </xf>
    <xf numFmtId="0" fontId="0" fillId="0" borderId="5" xfId="0" applyBorder="1" applyAlignment="1">
      <alignment horizontal="center"/>
    </xf>
    <xf numFmtId="0" fontId="23" fillId="4" borderId="8" xfId="1" applyFont="1" applyFill="1" applyBorder="1" applyAlignment="1">
      <alignment horizontal="center"/>
    </xf>
    <xf numFmtId="0" fontId="23" fillId="4" borderId="0" xfId="2" applyFont="1" applyFill="1" applyBorder="1" applyAlignment="1">
      <alignment horizontal="center"/>
    </xf>
    <xf numFmtId="0" fontId="0" fillId="0" borderId="4" xfId="0" applyBorder="1" applyAlignment="1">
      <alignment horizontal="center"/>
    </xf>
    <xf numFmtId="0" fontId="23" fillId="4" borderId="0" xfId="2" applyFont="1" applyFill="1" applyAlignment="1">
      <alignment horizontal="center"/>
    </xf>
    <xf numFmtId="0" fontId="23" fillId="4" borderId="0" xfId="1" applyFont="1" applyFill="1" applyAlignment="1">
      <alignment horizontal="center"/>
    </xf>
    <xf numFmtId="0" fontId="23" fillId="4" borderId="10" xfId="2" applyFont="1" applyFill="1" applyBorder="1" applyAlignment="1">
      <alignment horizontal="center"/>
    </xf>
    <xf numFmtId="0" fontId="0" fillId="0" borderId="9" xfId="0" applyBorder="1" applyAlignment="1">
      <alignment horizontal="center"/>
    </xf>
    <xf numFmtId="0" fontId="23" fillId="4" borderId="8" xfId="2" applyFont="1" applyFill="1" applyBorder="1" applyAlignment="1">
      <alignment horizontal="center"/>
    </xf>
    <xf numFmtId="0" fontId="0" fillId="0" borderId="2" xfId="0" applyBorder="1" applyAlignment="1">
      <alignment horizontal="center"/>
    </xf>
    <xf numFmtId="0" fontId="2" fillId="3" borderId="10" xfId="2" applyBorder="1" applyAlignment="1">
      <alignment horizontal="center"/>
    </xf>
    <xf numFmtId="0" fontId="2" fillId="3" borderId="8" xfId="2" applyBorder="1" applyAlignment="1">
      <alignment horizontal="center"/>
    </xf>
    <xf numFmtId="0" fontId="2" fillId="3" borderId="0" xfId="2" applyBorder="1" applyAlignment="1">
      <alignment horizontal="center"/>
    </xf>
    <xf numFmtId="0" fontId="0" fillId="5" borderId="10" xfId="0" applyFill="1" applyBorder="1" applyAlignment="1">
      <alignment horizontal="center"/>
    </xf>
    <xf numFmtId="2" fontId="0" fillId="0" borderId="0" xfId="0" applyNumberFormat="1" applyAlignment="1">
      <alignment horizontal="center"/>
    </xf>
    <xf numFmtId="0" fontId="0" fillId="6" borderId="10" xfId="0" applyFill="1" applyBorder="1" applyAlignment="1">
      <alignment horizontal="center"/>
    </xf>
    <xf numFmtId="0" fontId="23" fillId="6" borderId="8" xfId="2" applyFont="1" applyFill="1" applyBorder="1" applyAlignment="1">
      <alignment horizontal="center"/>
    </xf>
    <xf numFmtId="0" fontId="23" fillId="6" borderId="0" xfId="2" applyFont="1" applyFill="1" applyAlignment="1">
      <alignment horizontal="center"/>
    </xf>
    <xf numFmtId="164" fontId="23" fillId="6" borderId="0" xfId="2" applyNumberFormat="1" applyFont="1" applyFill="1" applyBorder="1" applyAlignment="1">
      <alignment horizontal="center"/>
    </xf>
    <xf numFmtId="0" fontId="23" fillId="6" borderId="7" xfId="1" applyFont="1" applyFill="1" applyBorder="1" applyAlignment="1">
      <alignment horizontal="center"/>
    </xf>
    <xf numFmtId="0" fontId="23" fillId="6" borderId="0" xfId="2" applyFont="1" applyFill="1" applyBorder="1" applyAlignment="1">
      <alignment horizontal="center"/>
    </xf>
    <xf numFmtId="0" fontId="23" fillId="6" borderId="10" xfId="0" applyFont="1" applyFill="1" applyBorder="1" applyAlignment="1">
      <alignment horizontal="center"/>
    </xf>
    <xf numFmtId="0" fontId="0" fillId="6" borderId="9" xfId="0" applyFill="1" applyBorder="1" applyAlignment="1">
      <alignment horizontal="center"/>
    </xf>
    <xf numFmtId="0" fontId="1" fillId="2" borderId="7" xfId="1" applyBorder="1" applyAlignment="1">
      <alignment horizontal="center"/>
    </xf>
    <xf numFmtId="0" fontId="1" fillId="2" borderId="1" xfId="1" applyBorder="1" applyAlignment="1">
      <alignment horizontal="center"/>
    </xf>
    <xf numFmtId="0" fontId="4" fillId="0" borderId="12" xfId="0" applyFont="1" applyBorder="1"/>
    <xf numFmtId="0" fontId="4" fillId="0" borderId="13" xfId="0" applyFont="1" applyBorder="1"/>
    <xf numFmtId="16" fontId="4" fillId="0" borderId="14" xfId="0" applyNumberFormat="1" applyFont="1" applyBorder="1" applyAlignment="1">
      <alignment horizontal="center"/>
    </xf>
    <xf numFmtId="16" fontId="4" fillId="0" borderId="13" xfId="0" applyNumberFormat="1" applyFont="1" applyBorder="1" applyAlignment="1">
      <alignment horizontal="center"/>
    </xf>
    <xf numFmtId="0" fontId="4" fillId="0" borderId="13" xfId="0" applyFont="1" applyBorder="1" applyAlignment="1">
      <alignment horizontal="center"/>
    </xf>
    <xf numFmtId="0" fontId="28" fillId="0" borderId="13" xfId="0" applyFont="1" applyBorder="1" applyAlignment="1">
      <alignment horizontal="left"/>
    </xf>
    <xf numFmtId="0" fontId="28" fillId="0" borderId="0" xfId="0" applyFont="1" applyAlignment="1">
      <alignment horizontal="left"/>
    </xf>
    <xf numFmtId="0" fontId="4" fillId="0" borderId="14" xfId="0" applyFont="1" applyBorder="1" applyAlignment="1">
      <alignment horizontal="center"/>
    </xf>
    <xf numFmtId="0" fontId="28" fillId="0" borderId="13" xfId="0" applyFont="1" applyBorder="1" applyAlignment="1">
      <alignment horizontal="center"/>
    </xf>
    <xf numFmtId="165" fontId="4" fillId="0" borderId="12" xfId="0" applyNumberFormat="1" applyFont="1" applyBorder="1" applyAlignment="1">
      <alignment horizontal="center"/>
    </xf>
    <xf numFmtId="0" fontId="4" fillId="0" borderId="12" xfId="0" applyFont="1" applyBorder="1" applyAlignment="1">
      <alignment horizontal="center"/>
    </xf>
    <xf numFmtId="0" fontId="0" fillId="0" borderId="14" xfId="0" applyBorder="1"/>
    <xf numFmtId="0" fontId="0" fillId="0" borderId="13" xfId="0" applyBorder="1"/>
    <xf numFmtId="0" fontId="0" fillId="0" borderId="15" xfId="0" applyBorder="1"/>
    <xf numFmtId="0" fontId="0" fillId="0" borderId="12" xfId="0" applyBorder="1"/>
    <xf numFmtId="0" fontId="4" fillId="0" borderId="15" xfId="0" applyFont="1" applyBorder="1"/>
    <xf numFmtId="2" fontId="0" fillId="0" borderId="8" xfId="0" applyNumberFormat="1" applyBorder="1" applyAlignment="1">
      <alignment horizontal="center"/>
    </xf>
    <xf numFmtId="166" fontId="21" fillId="0" borderId="0" xfId="0" applyNumberFormat="1" applyFont="1" applyAlignment="1">
      <alignment horizontal="center"/>
    </xf>
    <xf numFmtId="1" fontId="5" fillId="0" borderId="0" xfId="0" applyNumberFormat="1" applyFont="1" applyAlignment="1">
      <alignment horizontal="center"/>
    </xf>
    <xf numFmtId="166" fontId="0" fillId="0" borderId="0" xfId="0" applyNumberFormat="1" applyAlignment="1">
      <alignment horizontal="center"/>
    </xf>
    <xf numFmtId="1" fontId="0" fillId="0" borderId="0" xfId="0" applyNumberFormat="1" applyAlignment="1">
      <alignment horizontal="center"/>
    </xf>
    <xf numFmtId="1" fontId="0" fillId="0" borderId="0" xfId="0" quotePrefix="1" applyNumberFormat="1" applyAlignment="1">
      <alignment horizontal="center"/>
    </xf>
    <xf numFmtId="165" fontId="0" fillId="0" borderId="10" xfId="0" applyNumberFormat="1" applyBorder="1" applyAlignment="1">
      <alignment horizontal="center"/>
    </xf>
    <xf numFmtId="166" fontId="0" fillId="0" borderId="8" xfId="0" applyNumberFormat="1" applyBorder="1" applyAlignment="1">
      <alignment horizontal="center"/>
    </xf>
    <xf numFmtId="0" fontId="23" fillId="0" borderId="8" xfId="0" applyFont="1" applyBorder="1" applyAlignment="1">
      <alignment horizontal="center"/>
    </xf>
    <xf numFmtId="167" fontId="23" fillId="0" borderId="0" xfId="0" applyNumberFormat="1" applyFont="1" applyAlignment="1">
      <alignment horizontal="center"/>
    </xf>
    <xf numFmtId="0" fontId="23" fillId="0" borderId="9" xfId="0" applyFont="1" applyBorder="1" applyAlignment="1">
      <alignment horizontal="center"/>
    </xf>
    <xf numFmtId="0" fontId="23" fillId="0" borderId="0" xfId="0" applyFont="1" applyAlignment="1">
      <alignment horizontal="center"/>
    </xf>
    <xf numFmtId="1" fontId="23" fillId="0" borderId="10" xfId="0" applyNumberFormat="1" applyFont="1" applyBorder="1" applyAlignment="1">
      <alignment horizontal="center"/>
    </xf>
    <xf numFmtId="0" fontId="23" fillId="0" borderId="4" xfId="0" applyFont="1" applyBorder="1" applyAlignment="1">
      <alignment horizontal="center"/>
    </xf>
    <xf numFmtId="0" fontId="23" fillId="0" borderId="3" xfId="0" applyFont="1" applyBorder="1" applyAlignment="1">
      <alignment horizontal="center"/>
    </xf>
    <xf numFmtId="166" fontId="5" fillId="0" borderId="8" xfId="0" applyNumberFormat="1" applyFont="1" applyBorder="1" applyAlignment="1">
      <alignment horizontal="center"/>
    </xf>
    <xf numFmtId="166" fontId="5" fillId="0" borderId="0" xfId="0" applyNumberFormat="1" applyFont="1" applyAlignment="1">
      <alignment horizontal="center"/>
    </xf>
    <xf numFmtId="166" fontId="5" fillId="0" borderId="2" xfId="0" applyNumberFormat="1" applyFont="1" applyBorder="1" applyAlignment="1">
      <alignment horizontal="center"/>
    </xf>
    <xf numFmtId="2" fontId="0" fillId="0" borderId="10" xfId="0" applyNumberFormat="1" applyBorder="1" applyAlignment="1">
      <alignment horizontal="center"/>
    </xf>
    <xf numFmtId="1" fontId="0" fillId="0" borderId="9" xfId="0" applyNumberFormat="1" applyBorder="1" applyAlignment="1">
      <alignment horizontal="center"/>
    </xf>
    <xf numFmtId="165" fontId="0" fillId="0" borderId="8" xfId="0" applyNumberFormat="1" applyBorder="1" applyAlignment="1">
      <alignment horizontal="center"/>
    </xf>
    <xf numFmtId="0" fontId="23" fillId="0" borderId="10" xfId="0" applyFont="1" applyBorder="1" applyAlignment="1">
      <alignment horizontal="center"/>
    </xf>
    <xf numFmtId="166" fontId="5" fillId="0" borderId="10" xfId="0" applyNumberFormat="1" applyFont="1" applyBorder="1" applyAlignment="1">
      <alignment horizontal="center"/>
    </xf>
    <xf numFmtId="168" fontId="0" fillId="0" borderId="8" xfId="0" applyNumberFormat="1" applyBorder="1" applyAlignment="1">
      <alignment horizontal="center"/>
    </xf>
    <xf numFmtId="1" fontId="5" fillId="0" borderId="0" xfId="0" quotePrefix="1" applyNumberFormat="1" applyFont="1" applyAlignment="1">
      <alignment horizontal="center"/>
    </xf>
    <xf numFmtId="0" fontId="0" fillId="0" borderId="0" xfId="0" quotePrefix="1" applyAlignment="1">
      <alignment horizontal="center"/>
    </xf>
    <xf numFmtId="2" fontId="0" fillId="0" borderId="0" xfId="0" quotePrefix="1" applyNumberFormat="1" applyAlignment="1">
      <alignment horizontal="center"/>
    </xf>
    <xf numFmtId="1" fontId="0" fillId="0" borderId="8" xfId="0" applyNumberFormat="1" applyBorder="1" applyAlignment="1">
      <alignment horizontal="center"/>
    </xf>
    <xf numFmtId="166" fontId="5" fillId="0" borderId="0" xfId="0" quotePrefix="1" applyNumberFormat="1" applyFont="1" applyAlignment="1">
      <alignment horizontal="center"/>
    </xf>
    <xf numFmtId="166" fontId="0" fillId="0" borderId="10" xfId="0" applyNumberFormat="1" applyBorder="1" applyAlignment="1">
      <alignment horizontal="center"/>
    </xf>
    <xf numFmtId="2" fontId="0" fillId="0" borderId="10" xfId="0" quotePrefix="1" applyNumberFormat="1" applyBorder="1" applyAlignment="1">
      <alignment horizontal="center"/>
    </xf>
    <xf numFmtId="0" fontId="0" fillId="0" borderId="9" xfId="0" quotePrefix="1" applyBorder="1" applyAlignment="1">
      <alignment horizontal="center"/>
    </xf>
    <xf numFmtId="2" fontId="0" fillId="0" borderId="8" xfId="0" quotePrefix="1" applyNumberFormat="1" applyBorder="1" applyAlignment="1">
      <alignment horizontal="center"/>
    </xf>
    <xf numFmtId="165" fontId="0" fillId="0" borderId="0" xfId="0" applyNumberFormat="1" applyAlignment="1">
      <alignment horizontal="center"/>
    </xf>
    <xf numFmtId="0" fontId="23" fillId="0" borderId="16" xfId="0" applyFont="1" applyBorder="1" applyAlignment="1">
      <alignment horizontal="center"/>
    </xf>
    <xf numFmtId="0" fontId="23" fillId="0" borderId="17" xfId="0" applyFont="1" applyBorder="1" applyAlignment="1">
      <alignment horizontal="center"/>
    </xf>
    <xf numFmtId="0" fontId="23" fillId="0" borderId="11" xfId="0" applyFont="1" applyBorder="1" applyAlignment="1">
      <alignment horizontal="center"/>
    </xf>
    <xf numFmtId="0" fontId="23" fillId="0" borderId="7" xfId="0" applyFont="1" applyBorder="1" applyAlignment="1">
      <alignment horizontal="center"/>
    </xf>
    <xf numFmtId="0" fontId="23" fillId="0" borderId="1" xfId="0" applyFont="1" applyBorder="1" applyAlignment="1">
      <alignment horizontal="center"/>
    </xf>
    <xf numFmtId="165" fontId="5" fillId="0" borderId="0" xfId="0" applyNumberFormat="1" applyFont="1" applyAlignment="1">
      <alignment horizontal="center"/>
    </xf>
    <xf numFmtId="2" fontId="0" fillId="0" borderId="13" xfId="0" quotePrefix="1" applyNumberFormat="1" applyBorder="1" applyAlignment="1">
      <alignment horizontal="center"/>
    </xf>
    <xf numFmtId="0" fontId="0" fillId="0" borderId="13" xfId="0" applyBorder="1" applyAlignment="1">
      <alignment horizontal="center"/>
    </xf>
    <xf numFmtId="1" fontId="0" fillId="0" borderId="13" xfId="0" applyNumberFormat="1" applyBorder="1" applyAlignment="1">
      <alignment horizontal="left"/>
    </xf>
    <xf numFmtId="1" fontId="0" fillId="0" borderId="0" xfId="0" applyNumberFormat="1" applyAlignment="1">
      <alignment horizontal="left"/>
    </xf>
    <xf numFmtId="165" fontId="0" fillId="0" borderId="14" xfId="0" applyNumberFormat="1" applyBorder="1" applyAlignment="1">
      <alignment horizontal="center"/>
    </xf>
    <xf numFmtId="2" fontId="0" fillId="0" borderId="13" xfId="0" applyNumberFormat="1" applyBorder="1" applyAlignment="1">
      <alignment horizontal="center"/>
    </xf>
    <xf numFmtId="165" fontId="0" fillId="0" borderId="13" xfId="0" applyNumberFormat="1" applyBorder="1" applyAlignment="1">
      <alignment horizontal="center"/>
    </xf>
    <xf numFmtId="1" fontId="0" fillId="0" borderId="13" xfId="0" applyNumberFormat="1" applyBorder="1" applyAlignment="1">
      <alignment horizontal="center"/>
    </xf>
    <xf numFmtId="165" fontId="0" fillId="0" borderId="12" xfId="0" applyNumberFormat="1" applyBorder="1" applyAlignment="1">
      <alignment horizontal="center"/>
    </xf>
    <xf numFmtId="1" fontId="0" fillId="0" borderId="13" xfId="0" quotePrefix="1" applyNumberFormat="1" applyBorder="1" applyAlignment="1">
      <alignment horizontal="center"/>
    </xf>
    <xf numFmtId="0" fontId="0" fillId="0" borderId="14" xfId="0" applyBorder="1" applyAlignment="1">
      <alignment horizontal="center"/>
    </xf>
    <xf numFmtId="0" fontId="0" fillId="0" borderId="12" xfId="0" applyBorder="1" applyAlignment="1">
      <alignment horizontal="center"/>
    </xf>
    <xf numFmtId="0" fontId="23" fillId="0" borderId="14" xfId="0" applyFont="1" applyBorder="1" applyAlignment="1">
      <alignment horizontal="center"/>
    </xf>
    <xf numFmtId="166" fontId="0" fillId="0" borderId="14" xfId="0" applyNumberFormat="1" applyBorder="1" applyAlignment="1">
      <alignment horizontal="left"/>
    </xf>
    <xf numFmtId="166" fontId="5" fillId="0" borderId="13" xfId="0" applyNumberFormat="1" applyFont="1" applyBorder="1" applyAlignment="1">
      <alignment horizontal="center"/>
    </xf>
    <xf numFmtId="166" fontId="0" fillId="0" borderId="13" xfId="0" applyNumberFormat="1" applyBorder="1" applyAlignment="1">
      <alignment horizontal="center"/>
    </xf>
    <xf numFmtId="166" fontId="0" fillId="0" borderId="12" xfId="0" applyNumberFormat="1" applyBorder="1" applyAlignment="1">
      <alignment horizontal="center"/>
    </xf>
    <xf numFmtId="2" fontId="0" fillId="0" borderId="12" xfId="0" applyNumberFormat="1" applyBorder="1" applyAlignment="1">
      <alignment horizontal="center"/>
    </xf>
    <xf numFmtId="0" fontId="4" fillId="0" borderId="15" xfId="0" applyFont="1" applyBorder="1" applyAlignment="1">
      <alignment horizontal="center"/>
    </xf>
    <xf numFmtId="166" fontId="23" fillId="0" borderId="10" xfId="0" applyNumberFormat="1" applyFont="1" applyBorder="1" applyAlignment="1">
      <alignment horizontal="center"/>
    </xf>
    <xf numFmtId="0" fontId="23" fillId="0" borderId="0" xfId="0" quotePrefix="1" applyFont="1" applyAlignment="1">
      <alignment horizontal="center"/>
    </xf>
    <xf numFmtId="0" fontId="3" fillId="0" borderId="0" xfId="0" applyFont="1" applyAlignment="1">
      <alignment horizontal="center"/>
    </xf>
    <xf numFmtId="1" fontId="23" fillId="0" borderId="0" xfId="0" applyNumberFormat="1" applyFont="1" applyAlignment="1">
      <alignment horizontal="center"/>
    </xf>
    <xf numFmtId="2" fontId="23" fillId="0" borderId="10" xfId="0" applyNumberFormat="1" applyFont="1" applyBorder="1" applyAlignment="1">
      <alignment horizontal="center"/>
    </xf>
    <xf numFmtId="1" fontId="23" fillId="0" borderId="0" xfId="0" quotePrefix="1" applyNumberFormat="1" applyFont="1" applyAlignment="1">
      <alignment horizontal="center"/>
    </xf>
    <xf numFmtId="2" fontId="23" fillId="0" borderId="0" xfId="0" quotePrefix="1" applyNumberFormat="1" applyFont="1" applyAlignment="1">
      <alignment horizontal="center"/>
    </xf>
    <xf numFmtId="0" fontId="0" fillId="0" borderId="6" xfId="0" applyBorder="1"/>
    <xf numFmtId="1" fontId="0" fillId="0" borderId="1" xfId="0" applyNumberFormat="1" applyBorder="1" applyAlignment="1">
      <alignment horizontal="center"/>
    </xf>
    <xf numFmtId="165" fontId="0" fillId="0" borderId="6" xfId="0" applyNumberFormat="1" applyBorder="1" applyAlignment="1">
      <alignment horizontal="center"/>
    </xf>
    <xf numFmtId="2" fontId="0" fillId="0" borderId="1" xfId="0" applyNumberFormat="1" applyBorder="1" applyAlignment="1">
      <alignment horizontal="center"/>
    </xf>
    <xf numFmtId="165" fontId="0" fillId="0" borderId="1" xfId="0" applyNumberFormat="1" applyBorder="1" applyAlignment="1">
      <alignment horizontal="center"/>
    </xf>
    <xf numFmtId="0" fontId="21" fillId="0" borderId="10" xfId="0" applyFont="1" applyBorder="1" applyAlignment="1">
      <alignment horizontal="center"/>
    </xf>
    <xf numFmtId="0" fontId="21" fillId="0" borderId="7" xfId="0" applyFont="1" applyBorder="1" applyAlignment="1">
      <alignment horizontal="center"/>
    </xf>
    <xf numFmtId="0" fontId="21" fillId="0" borderId="1" xfId="0" applyFont="1" applyBorder="1" applyAlignment="1">
      <alignment horizontal="center"/>
    </xf>
    <xf numFmtId="165" fontId="0" fillId="0" borderId="7" xfId="0" applyNumberFormat="1" applyBorder="1" applyAlignment="1">
      <alignment horizontal="center"/>
    </xf>
    <xf numFmtId="2" fontId="0" fillId="0" borderId="1" xfId="0" quotePrefix="1" applyNumberFormat="1" applyBorder="1" applyAlignment="1">
      <alignment horizontal="center"/>
    </xf>
    <xf numFmtId="1" fontId="0" fillId="0" borderId="1" xfId="0" quotePrefix="1" applyNumberFormat="1" applyBorder="1" applyAlignment="1">
      <alignment horizontal="center"/>
    </xf>
    <xf numFmtId="2" fontId="0" fillId="0" borderId="6" xfId="0" quotePrefix="1" applyNumberFormat="1" applyBorder="1" applyAlignment="1">
      <alignment horizontal="center"/>
    </xf>
    <xf numFmtId="0" fontId="12" fillId="0" borderId="12" xfId="0" applyFont="1" applyBorder="1"/>
    <xf numFmtId="0" fontId="12" fillId="0" borderId="13" xfId="0" applyFont="1" applyBorder="1"/>
    <xf numFmtId="2" fontId="4" fillId="0" borderId="13" xfId="0" applyNumberFormat="1" applyFont="1" applyBorder="1" applyAlignment="1">
      <alignment horizontal="center"/>
    </xf>
    <xf numFmtId="1" fontId="4" fillId="0" borderId="13" xfId="0" applyNumberFormat="1" applyFont="1" applyBorder="1" applyAlignment="1">
      <alignment horizontal="center"/>
    </xf>
    <xf numFmtId="166" fontId="4" fillId="0" borderId="14" xfId="0" applyNumberFormat="1" applyFont="1" applyBorder="1" applyAlignment="1">
      <alignment horizontal="center"/>
    </xf>
    <xf numFmtId="166" fontId="4" fillId="0" borderId="13" xfId="0" applyNumberFormat="1" applyFont="1" applyBorder="1" applyAlignment="1">
      <alignment horizontal="center"/>
    </xf>
    <xf numFmtId="166" fontId="4" fillId="0" borderId="12" xfId="0" applyNumberFormat="1" applyFont="1" applyBorder="1" applyAlignment="1">
      <alignment horizontal="center"/>
    </xf>
    <xf numFmtId="0" fontId="12" fillId="0" borderId="15" xfId="0" applyFont="1" applyBorder="1" applyAlignment="1">
      <alignment horizontal="center"/>
    </xf>
    <xf numFmtId="0" fontId="21" fillId="0" borderId="18" xfId="0" applyFont="1" applyBorder="1" applyAlignment="1">
      <alignment horizontal="center"/>
    </xf>
    <xf numFmtId="169" fontId="0" fillId="0" borderId="8" xfId="0" applyNumberFormat="1" applyBorder="1" applyAlignment="1">
      <alignment horizontal="center"/>
    </xf>
    <xf numFmtId="167" fontId="0" fillId="0" borderId="0" xfId="0" applyNumberFormat="1" applyAlignment="1">
      <alignment horizontal="center"/>
    </xf>
    <xf numFmtId="1" fontId="0" fillId="0" borderId="10" xfId="0" applyNumberFormat="1" applyBorder="1" applyAlignment="1">
      <alignment horizontal="center"/>
    </xf>
    <xf numFmtId="2" fontId="0" fillId="0" borderId="9" xfId="0" applyNumberFormat="1" applyBorder="1" applyAlignment="1">
      <alignment horizontal="center"/>
    </xf>
    <xf numFmtId="170" fontId="0" fillId="0" borderId="8" xfId="0" applyNumberFormat="1" applyBorder="1" applyAlignment="1">
      <alignment horizontal="center"/>
    </xf>
    <xf numFmtId="0" fontId="0" fillId="0" borderId="15" xfId="0" applyBorder="1" applyAlignment="1">
      <alignment horizontal="center"/>
    </xf>
    <xf numFmtId="166" fontId="0" fillId="0" borderId="14" xfId="0" applyNumberFormat="1" applyBorder="1" applyAlignment="1">
      <alignment horizontal="center"/>
    </xf>
    <xf numFmtId="11" fontId="0" fillId="0" borderId="0" xfId="0" applyNumberFormat="1" applyAlignment="1">
      <alignment horizontal="center"/>
    </xf>
    <xf numFmtId="2" fontId="0" fillId="0" borderId="7" xfId="0" quotePrefix="1" applyNumberFormat="1" applyBorder="1" applyAlignment="1">
      <alignment horizontal="center"/>
    </xf>
    <xf numFmtId="0" fontId="0" fillId="0" borderId="1" xfId="0" quotePrefix="1" applyBorder="1" applyAlignment="1">
      <alignment horizontal="center"/>
    </xf>
    <xf numFmtId="2" fontId="0" fillId="6" borderId="0" xfId="0" applyNumberFormat="1" applyFill="1" applyAlignment="1">
      <alignment horizontal="center"/>
    </xf>
    <xf numFmtId="170" fontId="0" fillId="0" borderId="0" xfId="0" applyNumberFormat="1" applyAlignment="1">
      <alignment horizontal="center"/>
    </xf>
    <xf numFmtId="166" fontId="0" fillId="0" borderId="8" xfId="0" quotePrefix="1" applyNumberFormat="1" applyBorder="1" applyAlignment="1">
      <alignment horizontal="center"/>
    </xf>
    <xf numFmtId="166" fontId="0" fillId="0" borderId="0" xfId="0" quotePrefix="1" applyNumberFormat="1" applyAlignment="1">
      <alignment horizontal="center"/>
    </xf>
    <xf numFmtId="166" fontId="0" fillId="0" borderId="10" xfId="0" quotePrefix="1" applyNumberFormat="1" applyBorder="1" applyAlignment="1">
      <alignment horizontal="center"/>
    </xf>
    <xf numFmtId="2" fontId="0" fillId="0" borderId="0" xfId="0" applyNumberFormat="1" applyAlignment="1">
      <alignment horizontal="left"/>
    </xf>
    <xf numFmtId="2" fontId="0" fillId="0" borderId="7" xfId="0" applyNumberFormat="1" applyBorder="1" applyAlignment="1">
      <alignment horizontal="center"/>
    </xf>
    <xf numFmtId="165" fontId="0" fillId="0" borderId="1" xfId="0" quotePrefix="1" applyNumberFormat="1" applyBorder="1" applyAlignment="1">
      <alignment horizontal="center"/>
    </xf>
    <xf numFmtId="165" fontId="0" fillId="0" borderId="6" xfId="0" quotePrefix="1" applyNumberFormat="1" applyBorder="1" applyAlignment="1">
      <alignment horizontal="center"/>
    </xf>
    <xf numFmtId="2" fontId="0" fillId="0" borderId="14" xfId="0" applyNumberFormat="1" applyBorder="1" applyAlignment="1">
      <alignment horizontal="center"/>
    </xf>
    <xf numFmtId="0" fontId="23" fillId="0" borderId="15" xfId="0" applyFont="1" applyBorder="1" applyAlignment="1">
      <alignment horizontal="center"/>
    </xf>
    <xf numFmtId="0" fontId="0" fillId="0" borderId="2" xfId="0" applyBorder="1"/>
    <xf numFmtId="165" fontId="0" fillId="0" borderId="0" xfId="0" quotePrefix="1" applyNumberFormat="1" applyAlignment="1">
      <alignment horizontal="center"/>
    </xf>
    <xf numFmtId="165" fontId="0" fillId="0" borderId="10" xfId="0" quotePrefix="1" applyNumberFormat="1" applyBorder="1" applyAlignment="1">
      <alignment horizontal="center"/>
    </xf>
    <xf numFmtId="0" fontId="0" fillId="0" borderId="0" xfId="0" quotePrefix="1"/>
    <xf numFmtId="0" fontId="26" fillId="0" borderId="0" xfId="0" applyFont="1" applyAlignment="1">
      <alignment wrapText="1"/>
    </xf>
    <xf numFmtId="0" fontId="0" fillId="0" borderId="8" xfId="0" applyBorder="1"/>
    <xf numFmtId="0" fontId="0" fillId="0" borderId="0" xfId="0" applyAlignment="1">
      <alignment wrapText="1"/>
    </xf>
    <xf numFmtId="0" fontId="0" fillId="0" borderId="10" xfId="0" applyBorder="1" applyAlignment="1">
      <alignment wrapText="1"/>
    </xf>
    <xf numFmtId="0" fontId="0" fillId="0" borderId="8" xfId="0" applyBorder="1" applyAlignment="1">
      <alignment wrapText="1"/>
    </xf>
    <xf numFmtId="0" fontId="0" fillId="0" borderId="0" xfId="0" applyAlignment="1">
      <alignment horizontal="center" wrapText="1"/>
    </xf>
    <xf numFmtId="2" fontId="0" fillId="0" borderId="0" xfId="0" applyNumberFormat="1" applyAlignment="1">
      <alignment horizontal="center" wrapText="1"/>
    </xf>
    <xf numFmtId="0" fontId="0" fillId="0" borderId="10" xfId="0" applyBorder="1" applyAlignment="1">
      <alignment horizontal="center" wrapText="1"/>
    </xf>
    <xf numFmtId="2" fontId="0" fillId="0" borderId="0" xfId="0" applyNumberFormat="1"/>
    <xf numFmtId="0" fontId="0" fillId="0" borderId="0" xfId="0" quotePrefix="1" applyAlignment="1">
      <alignment horizontal="left"/>
    </xf>
    <xf numFmtId="0" fontId="0" fillId="0" borderId="9" xfId="0" applyBorder="1"/>
    <xf numFmtId="0" fontId="5" fillId="0" borderId="1" xfId="0" applyFont="1" applyBorder="1"/>
    <xf numFmtId="0" fontId="5" fillId="0" borderId="1" xfId="0" applyFont="1" applyBorder="1" applyAlignment="1">
      <alignment horizontal="center"/>
    </xf>
    <xf numFmtId="0" fontId="4" fillId="0" borderId="3" xfId="0" applyFont="1" applyBorder="1" applyAlignment="1">
      <alignment horizontal="center"/>
    </xf>
    <xf numFmtId="0" fontId="4" fillId="0" borderId="2" xfId="0" applyFont="1" applyBorder="1" applyAlignment="1">
      <alignment horizontal="center"/>
    </xf>
    <xf numFmtId="0" fontId="4" fillId="0" borderId="4" xfId="0" applyFont="1" applyBorder="1" applyAlignment="1">
      <alignment horizontal="center"/>
    </xf>
    <xf numFmtId="0" fontId="5" fillId="0" borderId="0" xfId="0" applyFont="1" applyAlignment="1">
      <alignment horizontal="center"/>
    </xf>
    <xf numFmtId="0" fontId="26" fillId="0" borderId="0" xfId="0" applyFont="1" applyAlignment="1">
      <alignment horizontal="left" wrapText="1"/>
    </xf>
    <xf numFmtId="0" fontId="0" fillId="0" borderId="0" xfId="0" applyAlignment="1">
      <alignment horizontal="left" wrapText="1"/>
    </xf>
    <xf numFmtId="0" fontId="30" fillId="0" borderId="0" xfId="0" applyFont="1"/>
    <xf numFmtId="0" fontId="31" fillId="0" borderId="0" xfId="0" applyFont="1" applyFill="1" applyBorder="1" applyAlignment="1"/>
    <xf numFmtId="0" fontId="29" fillId="0" borderId="0" xfId="0" applyFont="1" applyFill="1" applyBorder="1" applyAlignment="1">
      <alignment horizontal="center" vertical="center"/>
    </xf>
    <xf numFmtId="0" fontId="0" fillId="0" borderId="13" xfId="0" applyBorder="1" applyAlignment="1">
      <alignment horizontal="center" vertical="center"/>
    </xf>
    <xf numFmtId="0" fontId="23" fillId="0" borderId="0" xfId="0" applyFont="1" applyAlignment="1">
      <alignment horizontal="center" vertical="center"/>
    </xf>
    <xf numFmtId="0" fontId="23" fillId="0" borderId="1" xfId="0" applyFont="1" applyBorder="1" applyAlignment="1">
      <alignment horizontal="center" vertical="center"/>
    </xf>
    <xf numFmtId="0" fontId="21" fillId="0" borderId="1" xfId="0" applyFont="1" applyBorder="1" applyAlignment="1">
      <alignment horizontal="center" vertical="center"/>
    </xf>
    <xf numFmtId="0" fontId="4" fillId="0" borderId="13"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5" fillId="0" borderId="0" xfId="0" applyFont="1" applyBorder="1" applyAlignment="1">
      <alignment horizontal="center"/>
    </xf>
    <xf numFmtId="0" fontId="14" fillId="0" borderId="0" xfId="3" applyFont="1" applyBorder="1" applyAlignment="1">
      <alignment horizontal="center"/>
    </xf>
    <xf numFmtId="0" fontId="20" fillId="0" borderId="0" xfId="0" applyFont="1" applyBorder="1" applyAlignment="1">
      <alignment horizontal="center"/>
    </xf>
    <xf numFmtId="0" fontId="4" fillId="0" borderId="0" xfId="0" applyFont="1" applyBorder="1"/>
    <xf numFmtId="0" fontId="0" fillId="0" borderId="0" xfId="0" applyBorder="1" applyAlignment="1">
      <alignment horizontal="center"/>
    </xf>
    <xf numFmtId="0" fontId="0" fillId="0" borderId="0" xfId="0" applyBorder="1"/>
    <xf numFmtId="0" fontId="23" fillId="0" borderId="0" xfId="0" applyFont="1" applyBorder="1" applyAlignment="1">
      <alignment horizontal="center"/>
    </xf>
    <xf numFmtId="0" fontId="21" fillId="0" borderId="0" xfId="0" applyFont="1" applyBorder="1" applyAlignment="1">
      <alignment horizontal="center"/>
    </xf>
    <xf numFmtId="0" fontId="4" fillId="0" borderId="0" xfId="0" applyFont="1" applyBorder="1" applyAlignment="1">
      <alignment horizontal="center"/>
    </xf>
    <xf numFmtId="0" fontId="30" fillId="0" borderId="17" xfId="0" applyFont="1" applyBorder="1"/>
  </cellXfs>
  <cellStyles count="4">
    <cellStyle name="Good" xfId="1" builtinId="26"/>
    <cellStyle name="Neutral" xfId="2" builtinId="28"/>
    <cellStyle name="Normal" xfId="0" builtinId="0"/>
    <cellStyle name="Normal 2" xfId="3" xr:uid="{4DED798F-3494-4980-ABD0-1AC6E107C84F}"/>
  </cellStyles>
  <dxfs count="76">
    <dxf>
      <fill>
        <patternFill>
          <bgColor rgb="FFB2E4D3"/>
        </patternFill>
      </fill>
    </dxf>
    <dxf>
      <font>
        <color auto="1"/>
      </font>
      <fill>
        <patternFill>
          <bgColor rgb="FFD8DAEB"/>
        </patternFill>
      </fill>
    </dxf>
    <dxf>
      <font>
        <color auto="1"/>
      </font>
      <fill>
        <patternFill>
          <bgColor rgb="FFB2E4D3"/>
        </patternFill>
      </fill>
    </dxf>
    <dxf>
      <font>
        <color auto="1"/>
      </font>
      <fill>
        <patternFill>
          <bgColor rgb="FFB2E4D3"/>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auto="1"/>
      </font>
      <fill>
        <patternFill>
          <bgColor rgb="FFD8DAEB"/>
        </patternFill>
      </fill>
    </dxf>
    <dxf>
      <fill>
        <patternFill>
          <bgColor rgb="FFFEE0B6"/>
        </patternFill>
      </fill>
    </dxf>
    <dxf>
      <font>
        <color auto="1"/>
      </font>
      <fill>
        <patternFill>
          <bgColor rgb="FFFEE0B6"/>
        </patternFill>
      </fill>
    </dxf>
    <dxf>
      <font>
        <color auto="1"/>
      </font>
      <fill>
        <patternFill>
          <bgColor rgb="FFFEE0B6"/>
        </patternFill>
      </fill>
    </dxf>
    <dxf>
      <fill>
        <patternFill>
          <bgColor rgb="FFFEE0B6"/>
        </patternFill>
      </fill>
    </dxf>
    <dxf>
      <font>
        <color rgb="FF9C5700"/>
      </font>
      <fill>
        <patternFill>
          <bgColor rgb="FFFFEB9C"/>
        </patternFill>
      </fill>
    </dxf>
    <dxf>
      <font>
        <color auto="1"/>
      </font>
      <fill>
        <patternFill>
          <bgColor rgb="FFD8DAEB"/>
        </patternFill>
      </fill>
    </dxf>
    <dxf>
      <font>
        <color auto="1"/>
      </font>
      <fill>
        <patternFill>
          <bgColor rgb="FFD8DAEB"/>
        </patternFill>
      </fill>
    </dxf>
    <dxf>
      <font>
        <color auto="1"/>
      </font>
      <fill>
        <patternFill>
          <bgColor rgb="FFFEE0B6"/>
        </patternFill>
      </fill>
    </dxf>
    <dxf>
      <font>
        <color auto="1"/>
      </font>
      <fill>
        <patternFill>
          <bgColor rgb="FFD8DAEB"/>
        </patternFill>
      </fill>
    </dxf>
    <dxf>
      <fill>
        <patternFill>
          <bgColor rgb="FFD8DAEB"/>
        </patternFill>
      </fill>
    </dxf>
    <dxf>
      <font>
        <color auto="1"/>
      </font>
      <fill>
        <patternFill>
          <bgColor rgb="FFD8DAEB"/>
        </patternFill>
      </fill>
    </dxf>
    <dxf>
      <font>
        <color auto="1"/>
      </font>
      <fill>
        <patternFill>
          <bgColor rgb="FFD8DAEB"/>
        </patternFill>
      </fill>
    </dxf>
    <dxf>
      <font>
        <color auto="1"/>
      </font>
      <fill>
        <patternFill>
          <bgColor rgb="FFD8DAEB"/>
        </patternFill>
      </fill>
    </dxf>
    <dxf>
      <font>
        <color auto="1"/>
      </font>
      <fill>
        <patternFill>
          <bgColor rgb="FFFEE0B6"/>
        </patternFill>
      </fill>
    </dxf>
    <dxf>
      <font>
        <color auto="1"/>
      </font>
      <fill>
        <patternFill>
          <bgColor rgb="FFD8DAEB"/>
        </patternFill>
      </fill>
    </dxf>
    <dxf>
      <font>
        <color auto="1"/>
      </font>
      <fill>
        <patternFill>
          <bgColor rgb="FFD8DAEB"/>
        </patternFill>
      </fill>
    </dxf>
    <dxf>
      <font>
        <color rgb="FF9C0006"/>
      </font>
      <fill>
        <patternFill>
          <bgColor rgb="FFFFC7CE"/>
        </patternFill>
      </fill>
    </dxf>
    <dxf>
      <font>
        <color auto="1"/>
      </font>
      <fill>
        <patternFill>
          <bgColor rgb="FFD8DAEB"/>
        </patternFill>
      </fill>
    </dxf>
    <dxf>
      <font>
        <color rgb="FF9C5700"/>
      </font>
      <fill>
        <patternFill>
          <bgColor rgb="FFFFEB9C"/>
        </patternFill>
      </fill>
    </dxf>
    <dxf>
      <font>
        <color auto="1"/>
      </font>
      <fill>
        <patternFill>
          <bgColor rgb="FFD8DAEB"/>
        </patternFill>
      </fill>
    </dxf>
    <dxf>
      <font>
        <color rgb="FF9C0006"/>
      </font>
      <fill>
        <patternFill>
          <bgColor rgb="FFFFC7CE"/>
        </patternFill>
      </fill>
    </dxf>
    <dxf>
      <font>
        <color auto="1"/>
      </font>
      <fill>
        <patternFill>
          <bgColor rgb="FFD8DAEB"/>
        </patternFill>
      </fill>
    </dxf>
    <dxf>
      <font>
        <color auto="1"/>
      </font>
      <fill>
        <patternFill>
          <bgColor rgb="FFD8DAEB"/>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B2E4D3"/>
        </patternFill>
      </fill>
    </dxf>
    <dxf>
      <font>
        <color auto="1"/>
      </font>
      <fill>
        <patternFill>
          <bgColor rgb="FFD8DAEB"/>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rgb="FFB2E4D3"/>
        </patternFill>
      </fill>
    </dxf>
    <dxf>
      <font>
        <color auto="1"/>
      </font>
      <fill>
        <patternFill>
          <bgColor rgb="FFB2E4D3"/>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auto="1"/>
      </font>
      <fill>
        <patternFill>
          <bgColor rgb="FFD8DAEB"/>
        </patternFill>
      </fill>
    </dxf>
    <dxf>
      <font>
        <color rgb="FF9C5700"/>
      </font>
      <fill>
        <patternFill>
          <bgColor rgb="FFFFEB9C"/>
        </patternFill>
      </fill>
    </dxf>
    <dxf>
      <font>
        <color rgb="FF006100"/>
      </font>
      <fill>
        <patternFill>
          <bgColor rgb="FFC6EFCE"/>
        </patternFill>
      </fill>
    </dxf>
    <dxf>
      <fill>
        <patternFill>
          <bgColor rgb="FFFEE0B6"/>
        </patternFill>
      </fill>
    </dxf>
    <dxf>
      <font>
        <color auto="1"/>
      </font>
      <fill>
        <patternFill>
          <bgColor rgb="FFFEE0B6"/>
        </patternFill>
      </fill>
    </dxf>
    <dxf>
      <font>
        <color auto="1"/>
      </font>
      <fill>
        <patternFill>
          <bgColor rgb="FFFEE0B6"/>
        </patternFill>
      </fill>
    </dxf>
    <dxf>
      <fill>
        <patternFill>
          <bgColor rgb="FFFEE0B6"/>
        </patternFill>
      </fill>
    </dxf>
    <dxf>
      <font>
        <color rgb="FF9C5700"/>
      </font>
      <fill>
        <patternFill>
          <bgColor rgb="FFFFEB9C"/>
        </patternFill>
      </fill>
    </dxf>
    <dxf>
      <font>
        <color auto="1"/>
      </font>
      <fill>
        <patternFill>
          <bgColor rgb="FFD8DAEB"/>
        </patternFill>
      </fill>
    </dxf>
    <dxf>
      <font>
        <color auto="1"/>
      </font>
      <fill>
        <patternFill>
          <bgColor rgb="FFD8DAEB"/>
        </patternFill>
      </fill>
    </dxf>
    <dxf>
      <font>
        <color auto="1"/>
      </font>
      <fill>
        <patternFill>
          <bgColor rgb="FFFEE0B6"/>
        </patternFill>
      </fill>
    </dxf>
    <dxf>
      <font>
        <color auto="1"/>
      </font>
      <fill>
        <patternFill>
          <bgColor rgb="FFD8DAEB"/>
        </patternFill>
      </fill>
    </dxf>
    <dxf>
      <fill>
        <patternFill>
          <bgColor rgb="FFD8DAEB"/>
        </patternFill>
      </fill>
    </dxf>
    <dxf>
      <font>
        <color auto="1"/>
      </font>
      <fill>
        <patternFill>
          <bgColor rgb="FFD8DAEB"/>
        </patternFill>
      </fill>
    </dxf>
    <dxf>
      <font>
        <color auto="1"/>
      </font>
      <fill>
        <patternFill>
          <bgColor rgb="FFD8DAEB"/>
        </patternFill>
      </fill>
    </dxf>
    <dxf>
      <font>
        <color auto="1"/>
      </font>
      <fill>
        <patternFill>
          <bgColor rgb="FFD8DAEB"/>
        </patternFill>
      </fill>
    </dxf>
    <dxf>
      <font>
        <color auto="1"/>
      </font>
      <fill>
        <patternFill>
          <bgColor rgb="FFFEE0B6"/>
        </patternFill>
      </fill>
    </dxf>
    <dxf>
      <font>
        <color auto="1"/>
      </font>
      <fill>
        <patternFill>
          <bgColor rgb="FFD8DAEB"/>
        </patternFill>
      </fill>
    </dxf>
    <dxf>
      <font>
        <color auto="1"/>
      </font>
      <fill>
        <patternFill>
          <bgColor rgb="FFD8DAEB"/>
        </patternFill>
      </fill>
    </dxf>
    <dxf>
      <font>
        <color rgb="FF9C0006"/>
      </font>
      <fill>
        <patternFill>
          <bgColor rgb="FFFFC7CE"/>
        </patternFill>
      </fill>
    </dxf>
    <dxf>
      <font>
        <color auto="1"/>
      </font>
      <fill>
        <patternFill>
          <bgColor rgb="FFD8DAEB"/>
        </patternFill>
      </fill>
    </dxf>
    <dxf>
      <font>
        <color rgb="FF9C5700"/>
      </font>
      <fill>
        <patternFill>
          <bgColor rgb="FFFFEB9C"/>
        </patternFill>
      </fill>
    </dxf>
    <dxf>
      <font>
        <color auto="1"/>
      </font>
      <fill>
        <patternFill>
          <bgColor rgb="FFD8DAEB"/>
        </patternFill>
      </fill>
    </dxf>
    <dxf>
      <font>
        <color rgb="FF9C0006"/>
      </font>
      <fill>
        <patternFill>
          <bgColor rgb="FFFFC7CE"/>
        </patternFill>
      </fill>
    </dxf>
    <dxf>
      <font>
        <color auto="1"/>
      </font>
      <fill>
        <patternFill>
          <bgColor rgb="FFD8DAEB"/>
        </patternFill>
      </fill>
    </dxf>
    <dxf>
      <font>
        <color auto="1"/>
      </font>
      <fill>
        <patternFill>
          <bgColor rgb="FFD8DAEB"/>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587D9-058F-471A-BE51-CD28C61D7203}">
  <dimension ref="A1:CX204"/>
  <sheetViews>
    <sheetView tabSelected="1" showWhiteSpace="0" topLeftCell="AR1" zoomScaleNormal="100" workbookViewId="0">
      <selection activeCell="BJ12" sqref="BJ12"/>
    </sheetView>
  </sheetViews>
  <sheetFormatPr defaultColWidth="9.140625" defaultRowHeight="15"/>
  <cols>
    <col min="1" max="1" width="18" customWidth="1"/>
    <col min="2" max="2" width="12.28515625" bestFit="1" customWidth="1"/>
    <col min="3" max="5" width="9" customWidth="1"/>
    <col min="6" max="6" width="10.28515625" customWidth="1"/>
    <col min="7" max="7" width="19.85546875" bestFit="1" customWidth="1"/>
    <col min="8" max="8" width="11.28515625" customWidth="1"/>
    <col min="9" max="9" width="19" customWidth="1"/>
    <col min="10" max="10" width="18.85546875" bestFit="1" customWidth="1"/>
    <col min="11" max="14" width="9" customWidth="1"/>
    <col min="15" max="15" width="9" style="36" customWidth="1"/>
    <col min="16" max="16" width="48.28515625" customWidth="1"/>
    <col min="17" max="17" width="11.42578125" hidden="1" customWidth="1"/>
    <col min="18" max="18" width="10.42578125" style="36" hidden="1" customWidth="1"/>
    <col min="19" max="19" width="11.42578125" hidden="1" customWidth="1"/>
    <col min="20" max="20" width="10.42578125" style="36" hidden="1" customWidth="1"/>
    <col min="21" max="21" width="18.85546875" bestFit="1" customWidth="1"/>
    <col min="32" max="32" width="9.140625" style="36"/>
    <col min="33" max="33" width="18.85546875" style="236" bestFit="1" customWidth="1"/>
    <col min="34" max="41" width="9.140625" customWidth="1"/>
    <col min="42" max="42" width="9.140625" style="36" customWidth="1"/>
    <col min="43" max="43" width="9.140625" style="236"/>
    <col min="44" max="44" width="10.140625" style="36" bestFit="1" customWidth="1"/>
    <col min="45" max="45" width="18.85546875" bestFit="1" customWidth="1"/>
    <col min="46" max="46" width="10.42578125" customWidth="1"/>
    <col min="47" max="47" width="13.140625" bestFit="1" customWidth="1"/>
    <col min="48" max="48" width="9.42578125" hidden="1" customWidth="1"/>
    <col min="49" max="49" width="5.42578125" hidden="1" customWidth="1"/>
    <col min="50" max="50" width="10.42578125" hidden="1" customWidth="1"/>
    <col min="54" max="54" width="9.42578125" bestFit="1" customWidth="1"/>
    <col min="55" max="55" width="8.28515625" bestFit="1" customWidth="1"/>
    <col min="56" max="56" width="10.140625" bestFit="1" customWidth="1"/>
    <col min="57" max="58" width="10.140625" customWidth="1"/>
    <col min="59" max="59" width="10.85546875" customWidth="1"/>
    <col min="60" max="62" width="10.140625" customWidth="1"/>
    <col min="63" max="63" width="18.140625" customWidth="1"/>
    <col min="64" max="64" width="18.85546875" bestFit="1" customWidth="1"/>
    <col min="65" max="65" width="9" customWidth="1"/>
    <col min="67" max="67" width="13.28515625" bestFit="1" customWidth="1"/>
    <col min="68" max="68" width="12.140625" bestFit="1" customWidth="1"/>
    <col min="69" max="69" width="9" bestFit="1" customWidth="1"/>
    <col min="70" max="70" width="13.28515625" style="36" bestFit="1" customWidth="1"/>
    <col min="71" max="71" width="9.140625" style="36" hidden="1" customWidth="1"/>
    <col min="72" max="72" width="9.140625" style="227" hidden="1" customWidth="1"/>
    <col min="73" max="73" width="9.140625" style="36" hidden="1" customWidth="1"/>
    <col min="74" max="74" width="26.140625" customWidth="1"/>
    <col min="75" max="75" width="18.85546875" bestFit="1" customWidth="1"/>
    <col min="76" max="76" width="9.140625" style="227"/>
    <col min="77" max="77" width="5.85546875" bestFit="1" customWidth="1"/>
    <col min="79" max="79" width="12" bestFit="1" customWidth="1"/>
    <col min="80" max="80" width="14.42578125" style="36" bestFit="1" customWidth="1"/>
    <col min="81" max="83" width="9.140625" hidden="1" customWidth="1"/>
    <col min="84" max="84" width="14.28515625" hidden="1" customWidth="1"/>
    <col min="85" max="85" width="9.140625" style="36" hidden="1" customWidth="1"/>
    <col min="86" max="86" width="9.140625" style="27" hidden="1" customWidth="1"/>
    <col min="87" max="88" width="9.140625" hidden="1" customWidth="1"/>
    <col min="89" max="89" width="47.42578125" style="87" hidden="1" customWidth="1"/>
    <col min="90" max="90" width="22.140625" style="34" hidden="1" customWidth="1"/>
    <col min="91" max="91" width="10.28515625" bestFit="1" customWidth="1"/>
    <col min="92" max="92" width="10" style="27" bestFit="1" customWidth="1"/>
    <col min="93" max="94" width="7.85546875" style="27" bestFit="1" customWidth="1"/>
    <col min="95" max="95" width="8.7109375" style="34" bestFit="1" customWidth="1"/>
    <col min="96" max="97" width="9.140625" hidden="1" customWidth="1"/>
    <col min="98" max="98" width="16.28515625" style="36" hidden="1" customWidth="1"/>
  </cols>
  <sheetData>
    <row r="1" spans="1:102" s="1" customFormat="1" ht="31.5" customHeight="1">
      <c r="A1" s="238" t="s">
        <v>0</v>
      </c>
      <c r="B1" s="238"/>
      <c r="C1" s="238"/>
      <c r="D1" s="238"/>
      <c r="E1" s="238"/>
      <c r="F1" s="238"/>
      <c r="G1" s="238"/>
      <c r="H1" s="238"/>
      <c r="J1" s="238" t="s">
        <v>1</v>
      </c>
      <c r="K1" s="238"/>
      <c r="L1" s="238"/>
      <c r="M1" s="238"/>
      <c r="N1" s="238"/>
      <c r="O1" s="238"/>
      <c r="Q1" s="242" t="s">
        <v>2</v>
      </c>
      <c r="R1" s="242"/>
      <c r="S1" s="242" t="s">
        <v>3</v>
      </c>
      <c r="T1" s="242"/>
      <c r="U1" s="238" t="s">
        <v>4</v>
      </c>
      <c r="V1" s="238"/>
      <c r="W1" s="238"/>
      <c r="X1" s="238"/>
      <c r="Y1" s="238"/>
      <c r="Z1" s="238"/>
      <c r="AA1" s="238"/>
      <c r="AB1" s="238"/>
      <c r="AC1" s="238"/>
      <c r="AD1" s="238"/>
      <c r="AE1" s="238"/>
      <c r="AF1" s="238"/>
      <c r="AG1" s="238" t="s">
        <v>5</v>
      </c>
      <c r="AH1" s="238"/>
      <c r="AI1" s="238"/>
      <c r="AJ1" s="238"/>
      <c r="AK1" s="238"/>
      <c r="AL1" s="238"/>
      <c r="AM1" s="238"/>
      <c r="AN1" s="238"/>
      <c r="AO1" s="238"/>
      <c r="AP1" s="238"/>
      <c r="AQ1" s="238"/>
      <c r="AR1" s="238"/>
      <c r="AS1" s="238" t="s">
        <v>6</v>
      </c>
      <c r="AT1" s="238"/>
      <c r="AU1" s="238"/>
      <c r="AV1" s="238"/>
      <c r="AW1" s="238"/>
      <c r="AX1" s="238"/>
      <c r="AY1" s="238"/>
      <c r="AZ1" s="238"/>
      <c r="BA1" s="238"/>
      <c r="BB1" s="238"/>
      <c r="BC1" s="238"/>
      <c r="BD1" s="238"/>
      <c r="BE1" s="67"/>
      <c r="BF1" s="67"/>
      <c r="BG1" s="67"/>
      <c r="BH1" s="67"/>
      <c r="BI1" s="255"/>
      <c r="BJ1" s="255"/>
      <c r="BL1" s="238" t="s">
        <v>7</v>
      </c>
      <c r="BM1" s="238"/>
      <c r="BN1" s="238"/>
      <c r="BO1" s="238"/>
      <c r="BP1" s="238"/>
      <c r="BQ1" s="238"/>
      <c r="BR1" s="238"/>
      <c r="BT1" s="242" t="s">
        <v>8</v>
      </c>
      <c r="BU1" s="242"/>
      <c r="BV1" s="2"/>
      <c r="BW1" s="238" t="s">
        <v>9</v>
      </c>
      <c r="BX1" s="238"/>
      <c r="BY1" s="238"/>
      <c r="BZ1" s="238"/>
      <c r="CA1" s="238"/>
      <c r="CB1" s="238"/>
      <c r="CC1" s="238"/>
      <c r="CD1" s="238"/>
      <c r="CE1" s="238"/>
      <c r="CF1" s="238"/>
      <c r="CG1" s="238"/>
      <c r="CH1" s="238"/>
      <c r="CI1" s="238"/>
      <c r="CJ1" s="238"/>
      <c r="CK1" s="238"/>
      <c r="CL1" s="238"/>
      <c r="CM1" s="238"/>
      <c r="CN1" s="238"/>
      <c r="CO1" s="238"/>
      <c r="CP1" s="238"/>
      <c r="CQ1" s="238"/>
      <c r="CR1" s="242" t="s">
        <v>10</v>
      </c>
      <c r="CS1" s="242"/>
      <c r="CT1" s="242"/>
    </row>
    <row r="2" spans="1:102" s="22" customFormat="1" ht="19.5" customHeight="1">
      <c r="A2" s="3"/>
      <c r="B2" s="4" t="s">
        <v>11</v>
      </c>
      <c r="C2" s="5" t="s">
        <v>12</v>
      </c>
      <c r="D2" s="4" t="s">
        <v>13</v>
      </c>
      <c r="E2" s="4" t="s">
        <v>14</v>
      </c>
      <c r="F2" s="4" t="s">
        <v>15</v>
      </c>
      <c r="G2" s="4" t="s">
        <v>16</v>
      </c>
      <c r="H2" s="4" t="s">
        <v>17</v>
      </c>
      <c r="I2" s="6"/>
      <c r="J2" s="3"/>
      <c r="K2" s="5" t="s">
        <v>18</v>
      </c>
      <c r="L2" s="4" t="s">
        <v>19</v>
      </c>
      <c r="M2" s="4" t="s">
        <v>20</v>
      </c>
      <c r="N2" s="4" t="s">
        <v>21</v>
      </c>
      <c r="O2" s="4" t="s">
        <v>22</v>
      </c>
      <c r="P2" s="6"/>
      <c r="Q2" s="239" t="s">
        <v>23</v>
      </c>
      <c r="R2" s="240"/>
      <c r="S2" s="241" t="s">
        <v>23</v>
      </c>
      <c r="T2" s="239"/>
      <c r="U2" s="3"/>
      <c r="V2" s="5" t="s">
        <v>24</v>
      </c>
      <c r="W2" s="4" t="s">
        <v>25</v>
      </c>
      <c r="X2" s="4" t="s">
        <v>26</v>
      </c>
      <c r="Y2" s="4" t="s">
        <v>27</v>
      </c>
      <c r="Z2" s="4" t="s">
        <v>28</v>
      </c>
      <c r="AA2" s="4" t="s">
        <v>29</v>
      </c>
      <c r="AB2" s="4" t="s">
        <v>30</v>
      </c>
      <c r="AC2" s="4" t="s">
        <v>31</v>
      </c>
      <c r="AD2" s="4" t="s">
        <v>32</v>
      </c>
      <c r="AE2" s="4" t="s">
        <v>33</v>
      </c>
      <c r="AF2" s="4" t="s">
        <v>34</v>
      </c>
      <c r="AG2" s="3"/>
      <c r="AH2" s="5" t="s">
        <v>35</v>
      </c>
      <c r="AI2" s="4" t="s">
        <v>36</v>
      </c>
      <c r="AJ2" s="4" t="s">
        <v>37</v>
      </c>
      <c r="AK2" s="4" t="s">
        <v>38</v>
      </c>
      <c r="AL2" s="4" t="s">
        <v>39</v>
      </c>
      <c r="AM2" s="4" t="s">
        <v>40</v>
      </c>
      <c r="AN2" s="4" t="s">
        <v>41</v>
      </c>
      <c r="AO2" s="4" t="s">
        <v>42</v>
      </c>
      <c r="AP2" s="3" t="s">
        <v>43</v>
      </c>
      <c r="AQ2" s="7" t="s">
        <v>44</v>
      </c>
      <c r="AR2" s="8" t="s">
        <v>45</v>
      </c>
      <c r="AS2" s="3"/>
      <c r="AT2" s="9" t="s">
        <v>46</v>
      </c>
      <c r="AU2" s="10" t="s">
        <v>47</v>
      </c>
      <c r="AV2" s="11" t="s">
        <v>48</v>
      </c>
      <c r="AW2" s="12" t="s">
        <v>49</v>
      </c>
      <c r="AX2" s="13" t="s">
        <v>50</v>
      </c>
      <c r="AY2" s="5" t="s">
        <v>51</v>
      </c>
      <c r="AZ2" s="4" t="s">
        <v>52</v>
      </c>
      <c r="BA2" s="4" t="s">
        <v>53</v>
      </c>
      <c r="BB2" s="14" t="s">
        <v>54</v>
      </c>
      <c r="BC2" s="15" t="s">
        <v>55</v>
      </c>
      <c r="BD2" s="16" t="s">
        <v>56</v>
      </c>
      <c r="BE2" s="246" t="s">
        <v>57</v>
      </c>
      <c r="BF2" s="246" t="s">
        <v>58</v>
      </c>
      <c r="BG2" s="246" t="s">
        <v>59</v>
      </c>
      <c r="BH2" s="256" t="s">
        <v>60</v>
      </c>
      <c r="BI2" s="256"/>
      <c r="BJ2" s="256"/>
      <c r="BK2" s="17"/>
      <c r="BL2" s="3"/>
      <c r="BM2" s="4" t="s">
        <v>61</v>
      </c>
      <c r="BN2" s="4" t="s">
        <v>62</v>
      </c>
      <c r="BO2" s="4" t="s">
        <v>63</v>
      </c>
      <c r="BP2" s="4" t="s">
        <v>64</v>
      </c>
      <c r="BQ2" s="4" t="s">
        <v>65</v>
      </c>
      <c r="BR2" s="4" t="s">
        <v>66</v>
      </c>
      <c r="BS2" s="18" t="s">
        <v>66</v>
      </c>
      <c r="BT2" s="5" t="s">
        <v>67</v>
      </c>
      <c r="BU2" s="4" t="s">
        <v>12</v>
      </c>
      <c r="BV2" s="6"/>
      <c r="BW2" s="3"/>
      <c r="BX2" s="5" t="s">
        <v>68</v>
      </c>
      <c r="BY2" s="4" t="s">
        <v>69</v>
      </c>
      <c r="BZ2" s="4" t="s">
        <v>70</v>
      </c>
      <c r="CA2" s="4" t="s">
        <v>71</v>
      </c>
      <c r="CB2" s="3" t="s">
        <v>72</v>
      </c>
      <c r="CC2" s="4" t="s">
        <v>73</v>
      </c>
      <c r="CD2" s="4" t="s">
        <v>74</v>
      </c>
      <c r="CE2" s="4" t="s">
        <v>75</v>
      </c>
      <c r="CF2" s="19" t="s">
        <v>76</v>
      </c>
      <c r="CG2" s="20" t="s">
        <v>77</v>
      </c>
      <c r="CH2" s="4" t="s">
        <v>78</v>
      </c>
      <c r="CI2" s="4" t="s">
        <v>79</v>
      </c>
      <c r="CJ2" s="4" t="s">
        <v>80</v>
      </c>
      <c r="CK2" s="4" t="s">
        <v>81</v>
      </c>
      <c r="CL2" s="3" t="s">
        <v>82</v>
      </c>
      <c r="CM2" s="21" t="s">
        <v>83</v>
      </c>
      <c r="CN2" s="4" t="s">
        <v>84</v>
      </c>
      <c r="CO2" s="4" t="s">
        <v>85</v>
      </c>
      <c r="CP2" s="4" t="s">
        <v>86</v>
      </c>
      <c r="CQ2" s="4" t="s">
        <v>87</v>
      </c>
      <c r="CR2" s="6" t="s">
        <v>79</v>
      </c>
      <c r="CS2" s="6" t="s">
        <v>80</v>
      </c>
      <c r="CT2" s="6" t="s">
        <v>82</v>
      </c>
    </row>
    <row r="3" spans="1:102" s="38" customFormat="1" ht="18" customHeight="1">
      <c r="A3" s="23" t="s">
        <v>88</v>
      </c>
      <c r="B3" s="24"/>
      <c r="C3" s="25" t="s">
        <v>89</v>
      </c>
      <c r="D3" s="26" t="s">
        <v>90</v>
      </c>
      <c r="E3" s="24" t="s">
        <v>91</v>
      </c>
      <c r="F3" s="24" t="s">
        <v>92</v>
      </c>
      <c r="G3" s="24" t="s">
        <v>93</v>
      </c>
      <c r="H3" s="24" t="s">
        <v>94</v>
      </c>
      <c r="I3" s="27"/>
      <c r="J3" s="23" t="s">
        <v>88</v>
      </c>
      <c r="K3" s="25" t="s">
        <v>91</v>
      </c>
      <c r="L3" s="24" t="s">
        <v>91</v>
      </c>
      <c r="M3" s="24" t="s">
        <v>91</v>
      </c>
      <c r="N3" s="24" t="s">
        <v>91</v>
      </c>
      <c r="O3" s="24" t="s">
        <v>91</v>
      </c>
      <c r="P3" s="27"/>
      <c r="Q3" s="24" t="s">
        <v>95</v>
      </c>
      <c r="R3" s="23" t="s">
        <v>96</v>
      </c>
      <c r="S3" s="24" t="s">
        <v>95</v>
      </c>
      <c r="T3" s="24" t="s">
        <v>96</v>
      </c>
      <c r="U3" s="23" t="s">
        <v>88</v>
      </c>
      <c r="V3" s="25" t="s">
        <v>91</v>
      </c>
      <c r="W3" s="24" t="s">
        <v>91</v>
      </c>
      <c r="X3" s="24" t="s">
        <v>91</v>
      </c>
      <c r="Y3" s="24" t="s">
        <v>91</v>
      </c>
      <c r="Z3" s="24" t="s">
        <v>91</v>
      </c>
      <c r="AA3" s="24" t="s">
        <v>91</v>
      </c>
      <c r="AB3" s="24" t="s">
        <v>91</v>
      </c>
      <c r="AC3" s="24" t="s">
        <v>91</v>
      </c>
      <c r="AD3" s="24" t="s">
        <v>91</v>
      </c>
      <c r="AE3" s="24" t="s">
        <v>91</v>
      </c>
      <c r="AF3" s="24" t="s">
        <v>91</v>
      </c>
      <c r="AG3" s="23" t="s">
        <v>88</v>
      </c>
      <c r="AH3" s="25" t="s">
        <v>97</v>
      </c>
      <c r="AI3" s="24" t="s">
        <v>98</v>
      </c>
      <c r="AJ3" s="24" t="s">
        <v>98</v>
      </c>
      <c r="AK3" s="24" t="s">
        <v>98</v>
      </c>
      <c r="AL3" s="24" t="s">
        <v>98</v>
      </c>
      <c r="AM3" s="24" t="s">
        <v>98</v>
      </c>
      <c r="AN3" s="24" t="s">
        <v>98</v>
      </c>
      <c r="AO3" s="24" t="s">
        <v>98</v>
      </c>
      <c r="AP3" s="23" t="s">
        <v>98</v>
      </c>
      <c r="AQ3" s="28"/>
      <c r="AR3" s="29"/>
      <c r="AS3" s="23" t="s">
        <v>88</v>
      </c>
      <c r="AT3" s="30" t="s">
        <v>99</v>
      </c>
      <c r="AU3" s="31" t="s">
        <v>100</v>
      </c>
      <c r="AV3" s="25" t="s">
        <v>100</v>
      </c>
      <c r="AW3" s="24" t="s">
        <v>100</v>
      </c>
      <c r="AX3" s="32" t="s">
        <v>100</v>
      </c>
      <c r="AY3" s="25" t="s">
        <v>91</v>
      </c>
      <c r="AZ3" s="24" t="s">
        <v>91</v>
      </c>
      <c r="BA3" s="24" t="s">
        <v>91</v>
      </c>
      <c r="BB3" s="33" t="s">
        <v>101</v>
      </c>
      <c r="BC3" s="31" t="s">
        <v>101</v>
      </c>
      <c r="BD3" s="31" t="s">
        <v>101</v>
      </c>
      <c r="BE3" s="245" t="s">
        <v>102</v>
      </c>
      <c r="BF3" s="245" t="s">
        <v>102</v>
      </c>
      <c r="BG3" s="245" t="s">
        <v>102</v>
      </c>
      <c r="BH3" s="264" t="s">
        <v>102</v>
      </c>
      <c r="BI3" s="31"/>
      <c r="BJ3" s="31"/>
      <c r="BK3" s="31"/>
      <c r="BL3" s="23" t="s">
        <v>88</v>
      </c>
      <c r="BM3" s="24" t="s">
        <v>98</v>
      </c>
      <c r="BN3" s="24" t="s">
        <v>98</v>
      </c>
      <c r="BO3" s="24" t="s">
        <v>98</v>
      </c>
      <c r="BP3" s="24" t="s">
        <v>98</v>
      </c>
      <c r="BQ3" s="24" t="s">
        <v>98</v>
      </c>
      <c r="BR3" s="24" t="s">
        <v>98</v>
      </c>
      <c r="BS3" s="23" t="s">
        <v>103</v>
      </c>
      <c r="BT3" s="25" t="s">
        <v>104</v>
      </c>
      <c r="BU3" s="24" t="s">
        <v>89</v>
      </c>
      <c r="BV3" s="27"/>
      <c r="BW3" s="34" t="s">
        <v>88</v>
      </c>
      <c r="BX3" s="35" t="s">
        <v>96</v>
      </c>
      <c r="BY3" s="27" t="s">
        <v>96</v>
      </c>
      <c r="BZ3" s="27" t="s">
        <v>96</v>
      </c>
      <c r="CA3" s="27" t="s">
        <v>96</v>
      </c>
      <c r="CB3" s="34" t="s">
        <v>105</v>
      </c>
      <c r="CC3" s="27" t="s">
        <v>96</v>
      </c>
      <c r="CD3" s="27" t="s">
        <v>96</v>
      </c>
      <c r="CE3" s="27" t="s">
        <v>96</v>
      </c>
      <c r="CF3" s="27" t="s">
        <v>96</v>
      </c>
      <c r="CG3" s="34" t="s">
        <v>106</v>
      </c>
      <c r="CH3" t="s">
        <v>107</v>
      </c>
      <c r="CI3" t="s">
        <v>108</v>
      </c>
      <c r="CJ3" t="s">
        <v>109</v>
      </c>
      <c r="CK3" t="s">
        <v>110</v>
      </c>
      <c r="CL3" s="36" t="s">
        <v>111</v>
      </c>
      <c r="CM3" s="37" t="s">
        <v>91</v>
      </c>
      <c r="CN3"/>
      <c r="CO3"/>
      <c r="CP3"/>
      <c r="CQ3"/>
      <c r="CR3" s="38" t="s">
        <v>108</v>
      </c>
      <c r="CS3" s="38" t="s">
        <v>109</v>
      </c>
      <c r="CT3" s="38" t="s">
        <v>112</v>
      </c>
      <c r="CU3"/>
      <c r="CV3"/>
      <c r="CW3"/>
      <c r="CX3"/>
    </row>
    <row r="4" spans="1:102" s="22" customFormat="1" ht="17.25" customHeight="1">
      <c r="A4" s="39" t="s">
        <v>113</v>
      </c>
      <c r="B4" s="6"/>
      <c r="C4" s="40" t="s">
        <v>114</v>
      </c>
      <c r="D4" s="41"/>
      <c r="E4" s="41"/>
      <c r="H4" s="42">
        <v>10.954451150103321</v>
      </c>
      <c r="I4" s="42"/>
      <c r="J4" s="39" t="s">
        <v>113</v>
      </c>
      <c r="K4" s="43">
        <v>0.1</v>
      </c>
      <c r="L4" s="6">
        <v>0.5</v>
      </c>
      <c r="M4" s="6">
        <v>0.5</v>
      </c>
      <c r="N4" s="44"/>
      <c r="O4" s="45">
        <v>0.44</v>
      </c>
      <c r="P4" s="6"/>
      <c r="Q4" s="42">
        <v>10.954451150103321</v>
      </c>
      <c r="R4" s="46">
        <v>0.21889879994491429</v>
      </c>
      <c r="S4" s="6"/>
      <c r="T4" s="6"/>
      <c r="U4" s="39" t="s">
        <v>113</v>
      </c>
      <c r="V4" s="47"/>
      <c r="AG4" s="39" t="s">
        <v>113</v>
      </c>
      <c r="AH4" s="47"/>
      <c r="AP4" s="48"/>
      <c r="AQ4" s="49"/>
      <c r="AR4" s="49"/>
      <c r="AS4" s="39" t="s">
        <v>113</v>
      </c>
      <c r="AT4" s="50"/>
      <c r="AU4" s="49"/>
      <c r="AV4" s="51"/>
      <c r="AW4" s="19"/>
      <c r="AX4" s="52"/>
      <c r="AY4" s="47"/>
      <c r="BB4" s="53"/>
      <c r="BC4" s="49"/>
      <c r="BD4" s="49"/>
      <c r="BE4" s="49"/>
      <c r="BF4" s="49"/>
      <c r="BG4" s="49"/>
      <c r="BH4" s="257"/>
      <c r="BI4" s="257"/>
      <c r="BJ4" s="257"/>
      <c r="BK4" s="29"/>
      <c r="BL4" s="39" t="s">
        <v>113</v>
      </c>
      <c r="BS4" s="48"/>
      <c r="BT4" s="47"/>
      <c r="BU4" s="41" t="s">
        <v>114</v>
      </c>
      <c r="BV4" s="41"/>
      <c r="BW4" s="3"/>
      <c r="BX4" s="5"/>
      <c r="BY4" s="4"/>
      <c r="BZ4" s="4"/>
      <c r="CA4" s="19"/>
      <c r="CB4" s="20"/>
      <c r="CC4" s="6"/>
      <c r="CD4" s="6"/>
      <c r="CE4" s="6"/>
      <c r="CH4" s="6"/>
      <c r="CL4" s="6"/>
      <c r="CM4" s="54"/>
      <c r="CN4" s="55"/>
      <c r="CO4" s="56"/>
      <c r="CP4" s="55"/>
      <c r="CQ4" s="55"/>
    </row>
    <row r="5" spans="1:102" s="67" customFormat="1" ht="17.25" customHeight="1">
      <c r="A5" s="57" t="s">
        <v>115</v>
      </c>
      <c r="B5" s="58"/>
      <c r="C5" s="59"/>
      <c r="D5" s="60"/>
      <c r="E5" s="60"/>
      <c r="F5" s="58"/>
      <c r="G5" s="58"/>
      <c r="H5" s="61">
        <v>3.6861728120097679</v>
      </c>
      <c r="I5" s="62"/>
      <c r="J5" s="57" t="s">
        <v>115</v>
      </c>
      <c r="K5" s="63">
        <v>2E-3</v>
      </c>
      <c r="L5" s="58">
        <v>0.01</v>
      </c>
      <c r="M5" s="64">
        <v>0.06</v>
      </c>
      <c r="N5" s="64">
        <v>0.01</v>
      </c>
      <c r="O5" s="58">
        <v>0.03</v>
      </c>
      <c r="P5" s="6"/>
      <c r="Q5" s="61">
        <v>3.6861728120097679</v>
      </c>
      <c r="R5" s="65">
        <v>7.3659446181463653E-2</v>
      </c>
      <c r="S5" s="58"/>
      <c r="T5" s="58"/>
      <c r="U5" s="57" t="s">
        <v>115</v>
      </c>
      <c r="V5" s="63">
        <v>0.01</v>
      </c>
      <c r="W5" s="58">
        <v>5.0000000000000001E-3</v>
      </c>
      <c r="X5" s="58">
        <v>0.01</v>
      </c>
      <c r="Y5" s="58">
        <v>5.0000000000000001E-3</v>
      </c>
      <c r="Z5" s="58">
        <v>0.01</v>
      </c>
      <c r="AA5" s="58">
        <v>0.01</v>
      </c>
      <c r="AB5" s="58">
        <v>5.0000000000000001E-3</v>
      </c>
      <c r="AC5" s="58">
        <v>0.01</v>
      </c>
      <c r="AD5" s="58">
        <v>0.01</v>
      </c>
      <c r="AE5" s="58">
        <v>0.01</v>
      </c>
      <c r="AF5" s="58">
        <v>5.0000000000000001E-3</v>
      </c>
      <c r="AG5" s="57" t="s">
        <v>115</v>
      </c>
      <c r="AH5" s="63">
        <v>0.05</v>
      </c>
      <c r="AI5" s="58">
        <v>0.05</v>
      </c>
      <c r="AJ5" s="58">
        <v>0.05</v>
      </c>
      <c r="AK5" s="58">
        <v>0.05</v>
      </c>
      <c r="AL5" s="58">
        <v>0.05</v>
      </c>
      <c r="AM5" s="58">
        <v>0.05</v>
      </c>
      <c r="AN5" s="58">
        <v>0.05</v>
      </c>
      <c r="AO5" s="58">
        <v>0.05</v>
      </c>
      <c r="AP5" s="57">
        <v>0.05</v>
      </c>
      <c r="AQ5" s="66"/>
      <c r="AS5" s="57" t="s">
        <v>115</v>
      </c>
      <c r="AT5" s="68"/>
      <c r="AV5" s="63"/>
      <c r="AW5" s="58"/>
      <c r="AX5" s="69"/>
      <c r="AY5" s="63"/>
      <c r="AZ5" s="58"/>
      <c r="BA5" s="58"/>
      <c r="BB5" s="66"/>
      <c r="BI5" s="258"/>
      <c r="BJ5" s="258"/>
      <c r="BK5" s="22"/>
      <c r="BL5" s="57" t="s">
        <v>115</v>
      </c>
      <c r="BM5" s="58">
        <v>0.04</v>
      </c>
      <c r="BN5" s="58">
        <v>0.04</v>
      </c>
      <c r="BO5" s="58">
        <v>0.04</v>
      </c>
      <c r="BP5" s="58">
        <v>0.08</v>
      </c>
      <c r="BQ5" s="58">
        <v>0.06</v>
      </c>
      <c r="BR5" s="58">
        <v>0.06</v>
      </c>
      <c r="BS5" s="57"/>
      <c r="BT5" s="63"/>
      <c r="BU5" s="60" t="s">
        <v>116</v>
      </c>
      <c r="BV5" s="70"/>
      <c r="BW5" s="57"/>
      <c r="BX5" s="63"/>
      <c r="BY5" s="58"/>
      <c r="BZ5" s="58"/>
      <c r="CB5" s="57"/>
      <c r="CC5" s="58"/>
      <c r="CD5" s="58"/>
      <c r="CE5" s="58"/>
      <c r="CG5" s="58" t="s">
        <v>117</v>
      </c>
      <c r="CH5" s="58"/>
      <c r="CL5" s="58"/>
      <c r="CM5" s="71"/>
      <c r="CN5" s="24"/>
      <c r="CO5" s="24"/>
      <c r="CP5" s="24"/>
      <c r="CQ5" s="24"/>
      <c r="CU5" s="22"/>
      <c r="CV5" s="22"/>
      <c r="CW5" s="22"/>
      <c r="CX5" s="22"/>
    </row>
    <row r="6" spans="1:102" s="27" customFormat="1" ht="17.25" customHeight="1">
      <c r="A6" s="72" t="s">
        <v>118</v>
      </c>
      <c r="B6" s="73"/>
      <c r="J6" s="72" t="s">
        <v>118</v>
      </c>
      <c r="K6" s="74" t="s">
        <v>119</v>
      </c>
      <c r="L6"/>
      <c r="M6"/>
      <c r="O6" s="75" t="s">
        <v>120</v>
      </c>
      <c r="P6" s="6"/>
      <c r="R6" s="34"/>
      <c r="U6" s="72" t="s">
        <v>118</v>
      </c>
      <c r="V6" s="76"/>
      <c r="W6" s="77" t="s">
        <v>121</v>
      </c>
      <c r="AF6" s="55"/>
      <c r="AG6" s="72" t="s">
        <v>118</v>
      </c>
      <c r="AH6" s="76"/>
      <c r="AI6" s="77" t="s">
        <v>119</v>
      </c>
      <c r="AK6" s="78" t="s">
        <v>122</v>
      </c>
      <c r="AL6" s="77" t="s">
        <v>123</v>
      </c>
      <c r="AM6" s="77" t="s">
        <v>124</v>
      </c>
      <c r="AN6" s="77" t="s">
        <v>121</v>
      </c>
      <c r="AO6" s="77" t="s">
        <v>125</v>
      </c>
      <c r="AP6" s="79" t="s">
        <v>126</v>
      </c>
      <c r="AS6" s="72" t="s">
        <v>118</v>
      </c>
      <c r="AT6" s="80"/>
      <c r="AU6" s="81" t="s">
        <v>127</v>
      </c>
      <c r="AV6" s="76"/>
      <c r="AW6" s="55"/>
      <c r="AX6" s="82"/>
      <c r="AY6" s="76"/>
      <c r="BB6" s="76"/>
      <c r="BC6" s="55"/>
      <c r="BD6" s="55"/>
      <c r="BE6"/>
      <c r="BF6"/>
      <c r="BG6"/>
      <c r="BH6"/>
      <c r="BI6" s="259"/>
      <c r="BJ6" s="259"/>
      <c r="BL6" s="72" t="s">
        <v>118</v>
      </c>
      <c r="BM6" s="75" t="s">
        <v>124</v>
      </c>
      <c r="BN6" s="75" t="s">
        <v>128</v>
      </c>
      <c r="BO6" s="75" t="s">
        <v>129</v>
      </c>
      <c r="BR6" s="75" t="s">
        <v>130</v>
      </c>
      <c r="BS6" s="83" t="s">
        <v>131</v>
      </c>
      <c r="BT6" s="84" t="s">
        <v>132</v>
      </c>
      <c r="BU6" s="85" t="s">
        <v>133</v>
      </c>
      <c r="BV6"/>
      <c r="BW6" s="86" t="s">
        <v>134</v>
      </c>
      <c r="BX6" s="35"/>
      <c r="CB6" s="34"/>
      <c r="CK6" s="87"/>
      <c r="CM6" s="54"/>
      <c r="CT6" s="87"/>
    </row>
    <row r="7" spans="1:102" s="27" customFormat="1" ht="17.25" customHeight="1">
      <c r="A7" s="88" t="s">
        <v>135</v>
      </c>
      <c r="C7" s="89" t="s">
        <v>136</v>
      </c>
      <c r="F7"/>
      <c r="G7"/>
      <c r="J7" s="88" t="s">
        <v>135</v>
      </c>
      <c r="K7" s="89" t="s">
        <v>137</v>
      </c>
      <c r="L7" s="90" t="s">
        <v>138</v>
      </c>
      <c r="M7" s="90" t="s">
        <v>138</v>
      </c>
      <c r="N7" s="90" t="s">
        <v>139</v>
      </c>
      <c r="P7"/>
      <c r="R7" s="34"/>
      <c r="U7" s="88" t="s">
        <v>135</v>
      </c>
      <c r="V7" s="89" t="s">
        <v>140</v>
      </c>
      <c r="Y7" s="90" t="s">
        <v>141</v>
      </c>
      <c r="AB7" s="90" t="s">
        <v>142</v>
      </c>
      <c r="AF7" s="91" t="s">
        <v>143</v>
      </c>
      <c r="AG7" s="88" t="s">
        <v>135</v>
      </c>
      <c r="AH7" s="89" t="s">
        <v>144</v>
      </c>
      <c r="AJ7" s="90" t="s">
        <v>145</v>
      </c>
      <c r="AK7" s="90" t="s">
        <v>146</v>
      </c>
      <c r="AP7" s="34"/>
      <c r="AS7" s="88" t="s">
        <v>135</v>
      </c>
      <c r="AT7" s="80"/>
      <c r="AU7" s="92" t="s">
        <v>147</v>
      </c>
      <c r="AV7" s="89" t="s">
        <v>148</v>
      </c>
      <c r="AW7" s="93"/>
      <c r="AX7" s="94"/>
      <c r="AY7" s="89" t="s">
        <v>149</v>
      </c>
      <c r="BB7" s="35"/>
      <c r="BL7" s="88" t="s">
        <v>135</v>
      </c>
      <c r="BS7" s="34"/>
      <c r="BT7" s="35"/>
      <c r="BW7" s="88" t="s">
        <v>135</v>
      </c>
      <c r="BX7" s="35"/>
      <c r="CB7" s="34"/>
      <c r="CK7" s="87"/>
      <c r="CM7" s="95" t="s">
        <v>150</v>
      </c>
      <c r="CT7" s="87"/>
    </row>
    <row r="8" spans="1:102" s="27" customFormat="1" ht="17.25" hidden="1" customHeight="1">
      <c r="A8" s="34"/>
      <c r="C8"/>
      <c r="F8"/>
      <c r="G8"/>
      <c r="H8" s="24"/>
      <c r="J8" s="34"/>
      <c r="K8"/>
      <c r="L8"/>
      <c r="M8"/>
      <c r="N8"/>
      <c r="O8" s="38"/>
      <c r="R8" s="34"/>
      <c r="U8" s="34"/>
      <c r="V8" s="35"/>
      <c r="AG8" s="34"/>
      <c r="AH8"/>
      <c r="AI8"/>
      <c r="AJ8"/>
      <c r="AP8" s="34"/>
      <c r="AQ8" s="24"/>
      <c r="AR8" s="24"/>
      <c r="AS8" s="34"/>
      <c r="AT8" s="80"/>
      <c r="AU8" s="92" t="s">
        <v>151</v>
      </c>
      <c r="AV8" s="96" t="s">
        <v>152</v>
      </c>
      <c r="AW8" s="97"/>
      <c r="AX8" s="23"/>
      <c r="AY8" s="35"/>
      <c r="BB8" s="25"/>
      <c r="BC8" s="24"/>
      <c r="BD8" s="24"/>
      <c r="BI8" s="259"/>
      <c r="BJ8" s="259"/>
      <c r="BL8" s="34"/>
      <c r="BS8" s="34"/>
      <c r="BT8" s="35"/>
      <c r="BW8" s="34"/>
      <c r="BX8" s="35"/>
      <c r="CB8" s="34"/>
      <c r="CK8" s="87"/>
      <c r="CM8" s="80"/>
      <c r="CQ8" s="24"/>
      <c r="CT8" s="87"/>
    </row>
    <row r="9" spans="1:102" s="99" customFormat="1" ht="15" customHeight="1">
      <c r="A9" s="98" t="s">
        <v>153</v>
      </c>
      <c r="C9" s="100"/>
      <c r="D9" s="101"/>
      <c r="E9" s="101"/>
      <c r="F9" s="102"/>
      <c r="G9" s="102"/>
      <c r="H9" s="103"/>
      <c r="I9" s="104"/>
      <c r="J9" s="98" t="s">
        <v>153</v>
      </c>
      <c r="K9" s="105"/>
      <c r="L9" s="102"/>
      <c r="M9" s="106"/>
      <c r="N9" s="106"/>
      <c r="O9" s="102"/>
      <c r="P9" s="22"/>
      <c r="Q9" s="103"/>
      <c r="R9" s="107"/>
      <c r="S9" s="102"/>
      <c r="T9" s="102"/>
      <c r="U9" s="98" t="s">
        <v>153</v>
      </c>
      <c r="V9" s="105"/>
      <c r="W9" s="102"/>
      <c r="X9" s="102"/>
      <c r="Y9" s="102"/>
      <c r="Z9" s="102"/>
      <c r="AA9" s="102"/>
      <c r="AB9" s="102"/>
      <c r="AC9" s="102"/>
      <c r="AD9" s="102"/>
      <c r="AE9" s="102"/>
      <c r="AF9" s="102"/>
      <c r="AG9" s="98" t="s">
        <v>153</v>
      </c>
      <c r="AH9" s="105"/>
      <c r="AI9" s="102"/>
      <c r="AJ9" s="102"/>
      <c r="AK9" s="102"/>
      <c r="AL9" s="102"/>
      <c r="AM9" s="102"/>
      <c r="AN9" s="102"/>
      <c r="AO9" s="102"/>
      <c r="AP9" s="108"/>
      <c r="AQ9" s="109"/>
      <c r="AR9" s="110"/>
      <c r="AS9" s="98" t="s">
        <v>153</v>
      </c>
      <c r="AT9" s="111"/>
      <c r="AU9" s="110"/>
      <c r="AV9" s="102"/>
      <c r="AW9" s="102"/>
      <c r="AX9" s="112"/>
      <c r="AY9" s="105"/>
      <c r="AZ9" s="102"/>
      <c r="BA9" s="102"/>
      <c r="BB9" s="109"/>
      <c r="BC9" s="110"/>
      <c r="BD9" s="110"/>
      <c r="BE9" s="248"/>
      <c r="BF9" s="248"/>
      <c r="BG9" s="248"/>
      <c r="BH9" s="248"/>
      <c r="BI9" s="260"/>
      <c r="BJ9" s="260"/>
      <c r="BK9"/>
      <c r="BL9" s="98" t="s">
        <v>153</v>
      </c>
      <c r="BM9" s="102"/>
      <c r="BN9" s="102"/>
      <c r="BO9" s="102"/>
      <c r="BP9" s="102"/>
      <c r="BQ9" s="102"/>
      <c r="BR9" s="102"/>
      <c r="BS9" s="108"/>
      <c r="BT9" s="105"/>
      <c r="BU9" s="101"/>
      <c r="BV9" s="41"/>
      <c r="BW9" s="98" t="s">
        <v>153</v>
      </c>
      <c r="BX9" s="105"/>
      <c r="BY9" s="102"/>
      <c r="BZ9" s="102"/>
      <c r="CB9" s="98"/>
      <c r="CC9" s="102"/>
      <c r="CD9" s="102"/>
      <c r="CE9" s="102"/>
      <c r="CG9" s="98"/>
      <c r="CH9" s="105"/>
      <c r="CL9" s="108"/>
      <c r="CM9" s="113"/>
      <c r="CN9" s="102"/>
      <c r="CO9" s="102"/>
      <c r="CP9" s="102"/>
      <c r="CQ9" s="102"/>
      <c r="CU9" s="22"/>
      <c r="CV9" s="22"/>
      <c r="CW9" s="22"/>
      <c r="CX9" s="22"/>
    </row>
    <row r="10" spans="1:102" ht="15.75">
      <c r="A10" s="36" t="s">
        <v>154</v>
      </c>
      <c r="B10" s="27" t="s">
        <v>155</v>
      </c>
      <c r="C10" s="114">
        <v>8.99</v>
      </c>
      <c r="D10" s="31">
        <v>13.5</v>
      </c>
      <c r="E10" s="115">
        <v>8.3059999999999992</v>
      </c>
      <c r="F10" s="27">
        <v>1010</v>
      </c>
      <c r="G10" s="27">
        <v>18</v>
      </c>
      <c r="H10" s="116">
        <v>601</v>
      </c>
      <c r="I10" s="116"/>
      <c r="J10" s="36" t="s">
        <v>154</v>
      </c>
      <c r="K10" s="114">
        <v>1.2583742110351461</v>
      </c>
      <c r="L10" s="87">
        <v>4.7872655407703837</v>
      </c>
      <c r="M10" s="117">
        <v>13.30630011586365</v>
      </c>
      <c r="N10" s="87">
        <v>0.03</v>
      </c>
      <c r="O10" s="87">
        <v>2.620835961340986</v>
      </c>
      <c r="P10" s="118"/>
      <c r="Q10" s="119" t="s">
        <v>156</v>
      </c>
      <c r="R10" s="120" t="s">
        <v>156</v>
      </c>
      <c r="S10" s="118">
        <v>601.08000000000004</v>
      </c>
      <c r="T10" s="117">
        <f>(S10/100.0869)*2</f>
        <v>12.011162299961335</v>
      </c>
      <c r="U10" s="36" t="s">
        <v>154</v>
      </c>
      <c r="V10" s="35" t="s">
        <v>157</v>
      </c>
      <c r="W10" s="27">
        <v>7.0000000000000007E-2</v>
      </c>
      <c r="X10" s="27">
        <v>3.35</v>
      </c>
      <c r="Y10" s="27" t="s">
        <v>158</v>
      </c>
      <c r="Z10" s="27">
        <v>1.22</v>
      </c>
      <c r="AA10" s="27">
        <v>1.71</v>
      </c>
      <c r="AB10" s="27" t="s">
        <v>158</v>
      </c>
      <c r="AC10" s="27">
        <v>267</v>
      </c>
      <c r="AD10" s="27">
        <v>0.21</v>
      </c>
      <c r="AE10" s="87">
        <v>4.7699999999999996</v>
      </c>
      <c r="AF10" s="27">
        <v>0.11</v>
      </c>
      <c r="AG10" s="36" t="s">
        <v>154</v>
      </c>
      <c r="AH10" s="121">
        <v>15.38</v>
      </c>
      <c r="AI10" s="27" t="s">
        <v>159</v>
      </c>
      <c r="AJ10" s="87">
        <v>0.92</v>
      </c>
      <c r="AK10" s="27">
        <v>3.79</v>
      </c>
      <c r="AL10" s="87">
        <v>0.67</v>
      </c>
      <c r="AM10" s="87">
        <v>0.05</v>
      </c>
      <c r="AN10" s="27">
        <v>1.54</v>
      </c>
      <c r="AO10" s="27">
        <v>1.46</v>
      </c>
      <c r="AP10" s="34">
        <v>0.05</v>
      </c>
      <c r="AQ10" s="122">
        <v>0.71239799999999998</v>
      </c>
      <c r="AR10" s="123">
        <v>1.2E-5</v>
      </c>
      <c r="AS10" s="36" t="s">
        <v>154</v>
      </c>
      <c r="AT10" s="124">
        <v>137.97999999999999</v>
      </c>
      <c r="AU10" s="125" t="str">
        <f>_xlfn.CONCAT(AV10, " ± ", AW10)</f>
        <v>40 ± 6</v>
      </c>
      <c r="AV10" s="27">
        <v>40</v>
      </c>
      <c r="AW10" s="27">
        <v>6</v>
      </c>
      <c r="AX10" s="126">
        <v>5.62</v>
      </c>
      <c r="AY10" s="35">
        <v>1.1999999999999999E-3</v>
      </c>
      <c r="AZ10" s="27" t="s">
        <v>160</v>
      </c>
      <c r="BA10" s="27" t="s">
        <v>161</v>
      </c>
      <c r="BB10" s="127" t="s">
        <v>162</v>
      </c>
      <c r="BC10" s="128" t="s">
        <v>162</v>
      </c>
      <c r="BD10" s="128" t="s">
        <v>162</v>
      </c>
      <c r="BE10" s="247">
        <v>0.06</v>
      </c>
      <c r="BF10" s="247">
        <v>0.02</v>
      </c>
      <c r="BG10" s="247">
        <v>7.0000000000000007E-2</v>
      </c>
      <c r="BH10" s="261" t="s">
        <v>163</v>
      </c>
      <c r="BI10" s="261"/>
      <c r="BJ10" s="261"/>
      <c r="BK10" s="125"/>
      <c r="BL10" s="36" t="s">
        <v>154</v>
      </c>
      <c r="BM10" s="27">
        <v>0.14000000000000001</v>
      </c>
      <c r="BN10" s="27">
        <v>0.72</v>
      </c>
      <c r="BO10" s="27">
        <v>0.13</v>
      </c>
      <c r="BP10" s="27">
        <v>0.15</v>
      </c>
      <c r="BQ10" s="27">
        <v>0.12</v>
      </c>
      <c r="BR10" s="27">
        <v>0.27</v>
      </c>
      <c r="BS10" s="34">
        <f>SUM(BP10:BQ10)</f>
        <v>0.27</v>
      </c>
      <c r="BT10" s="35">
        <v>1011</v>
      </c>
      <c r="BU10" s="87">
        <v>8.99</v>
      </c>
      <c r="BV10" s="87"/>
      <c r="BW10" s="36" t="s">
        <v>154</v>
      </c>
      <c r="BX10" s="129">
        <v>12.53175250102691</v>
      </c>
      <c r="BY10" s="130">
        <v>11.956364615437357</v>
      </c>
      <c r="BZ10" s="130">
        <v>-0.57538788558955289</v>
      </c>
      <c r="CA10" s="130">
        <v>24.488117116464267</v>
      </c>
      <c r="CB10" s="131">
        <v>-2.3496616046592589</v>
      </c>
      <c r="CC10" s="130">
        <f>(K10/18.998)+(L10/35.45)+(2*(M10/96.06))+(O10/62.004)+T10</f>
        <v>12.53175250102691</v>
      </c>
      <c r="CD10" s="130">
        <f>(2*((W10/137.327)+(X10/40.078)+(AA10/24.305)+(AF10/87.62)))+(Z10/39.0983)+(AC10/22.99)+(10^-BU10)</f>
        <v>11.956364615437357</v>
      </c>
      <c r="CE10" s="130">
        <f>CD10-CC10</f>
        <v>-0.57538788558955289</v>
      </c>
      <c r="CF10" s="130">
        <f>CC10+CD10</f>
        <v>24.488117116464267</v>
      </c>
      <c r="CG10" s="131">
        <f>(CE10/CF10)*100</f>
        <v>-2.3496616046592589</v>
      </c>
      <c r="CH10" s="27" t="str">
        <f t="shared" ref="CH10:CH21" si="0">IF(Z10&gt;10, "CHECK", "PASS")</f>
        <v>PASS</v>
      </c>
      <c r="CI10" s="87">
        <f>CD10/(0.01*BT10)</f>
        <v>1.1826275584013213</v>
      </c>
      <c r="CJ10" s="87">
        <f>CC10/(0.01*BT10)</f>
        <v>1.2395403067286757</v>
      </c>
      <c r="CK10" s="118" t="e">
        <f>X10+AA10+AC10+L10+M10+(S10/1.67)+Z10+(2.14*AE10)+O10+K10+AF10+W10+AB10</f>
        <v>#VALUE!</v>
      </c>
      <c r="CL10" s="132" t="e">
        <f>CK10/BT10</f>
        <v>#VALUE!</v>
      </c>
      <c r="CM10" s="133">
        <v>665.5687195415851</v>
      </c>
      <c r="CN10" s="87" t="s">
        <v>164</v>
      </c>
      <c r="CO10" s="87">
        <v>1.18</v>
      </c>
      <c r="CP10" s="87">
        <v>1.24</v>
      </c>
      <c r="CQ10" s="27">
        <v>0.66</v>
      </c>
      <c r="CR10" s="87">
        <f>ROUND(CI10, 2)</f>
        <v>1.18</v>
      </c>
      <c r="CS10" s="87">
        <f>ROUND(CJ10, 2)</f>
        <v>1.24</v>
      </c>
      <c r="CT10" s="87" t="e">
        <f>ROUND(CL10, 2)</f>
        <v>#VALUE!</v>
      </c>
    </row>
    <row r="11" spans="1:102" ht="15.75">
      <c r="A11" s="36" t="s">
        <v>165</v>
      </c>
      <c r="B11" s="27" t="s">
        <v>155</v>
      </c>
      <c r="C11" s="114">
        <v>7.05</v>
      </c>
      <c r="D11" s="31">
        <v>13.7</v>
      </c>
      <c r="E11" s="115">
        <v>2.06</v>
      </c>
      <c r="F11" s="27">
        <v>608</v>
      </c>
      <c r="G11" s="27" t="s">
        <v>166</v>
      </c>
      <c r="H11" s="116">
        <v>215.9</v>
      </c>
      <c r="I11" s="116"/>
      <c r="J11" s="36" t="s">
        <v>165</v>
      </c>
      <c r="K11" s="134">
        <v>0.12330138580888869</v>
      </c>
      <c r="L11" s="117">
        <v>28.419205809155034</v>
      </c>
      <c r="M11" s="117">
        <v>21.75786918528588</v>
      </c>
      <c r="N11" s="87">
        <v>0.19</v>
      </c>
      <c r="O11" s="87">
        <v>0.75000523142294406</v>
      </c>
      <c r="P11" s="118"/>
      <c r="Q11" s="118" t="s">
        <v>156</v>
      </c>
      <c r="R11" s="120" t="s">
        <v>156</v>
      </c>
      <c r="S11" s="118">
        <v>215.9</v>
      </c>
      <c r="T11" s="87">
        <f>(S11/100.0869)*2</f>
        <v>4.3142509159540356</v>
      </c>
      <c r="U11" s="36" t="s">
        <v>165</v>
      </c>
      <c r="V11" s="35">
        <v>0.01</v>
      </c>
      <c r="W11" s="27">
        <v>0.06</v>
      </c>
      <c r="X11" s="27">
        <v>89.5</v>
      </c>
      <c r="Y11" s="27" t="s">
        <v>158</v>
      </c>
      <c r="Z11" s="27">
        <v>1.96</v>
      </c>
      <c r="AA11" s="27">
        <v>18.600000000000001</v>
      </c>
      <c r="AB11" s="27" t="s">
        <v>158</v>
      </c>
      <c r="AC11" s="27">
        <v>7.99</v>
      </c>
      <c r="AD11" s="27" t="s">
        <v>167</v>
      </c>
      <c r="AE11" s="87">
        <v>6.16</v>
      </c>
      <c r="AF11" s="27">
        <v>0.46</v>
      </c>
      <c r="AG11" s="36" t="s">
        <v>165</v>
      </c>
      <c r="AH11" s="121">
        <v>14.41</v>
      </c>
      <c r="AI11" s="27" t="s">
        <v>159</v>
      </c>
      <c r="AJ11" s="87">
        <v>0.22</v>
      </c>
      <c r="AK11" s="27">
        <v>5.41</v>
      </c>
      <c r="AL11" s="87">
        <v>0.18</v>
      </c>
      <c r="AM11" s="27" t="s">
        <v>159</v>
      </c>
      <c r="AN11" s="87">
        <v>0.17</v>
      </c>
      <c r="AO11" s="27">
        <v>1.29</v>
      </c>
      <c r="AP11" s="34">
        <v>0.64</v>
      </c>
      <c r="AQ11" s="122">
        <v>0.71123400000000003</v>
      </c>
      <c r="AR11" s="123">
        <v>9.0000000000000002E-6</v>
      </c>
      <c r="AS11" s="36" t="s">
        <v>165</v>
      </c>
      <c r="AT11" s="124">
        <v>60.99</v>
      </c>
      <c r="AU11" s="77" t="str">
        <f t="shared" ref="AU11:AU20" si="1">_xlfn.CONCAT(AV11, " ± ", AW11)</f>
        <v>2760 ± 105</v>
      </c>
      <c r="AV11" s="27">
        <v>2760</v>
      </c>
      <c r="AW11" s="27">
        <v>105</v>
      </c>
      <c r="AX11" s="135">
        <v>108</v>
      </c>
      <c r="AY11" s="35" t="s">
        <v>160</v>
      </c>
      <c r="AZ11" s="27" t="s">
        <v>160</v>
      </c>
      <c r="BA11" s="27" t="s">
        <v>161</v>
      </c>
      <c r="BB11" s="122" t="s">
        <v>162</v>
      </c>
      <c r="BC11" s="125" t="s">
        <v>162</v>
      </c>
      <c r="BD11" s="125" t="s">
        <v>162</v>
      </c>
      <c r="BE11" s="247">
        <v>0.05</v>
      </c>
      <c r="BF11" s="247">
        <v>0.05</v>
      </c>
      <c r="BG11" s="247">
        <v>0.1</v>
      </c>
      <c r="BH11" s="125" t="s">
        <v>168</v>
      </c>
      <c r="BI11" s="125"/>
      <c r="BJ11" s="125"/>
      <c r="BK11" s="125"/>
      <c r="BL11" s="36" t="s">
        <v>165</v>
      </c>
      <c r="BM11" s="27" t="s">
        <v>162</v>
      </c>
      <c r="BN11" s="27" t="s">
        <v>162</v>
      </c>
      <c r="BO11" s="27" t="s">
        <v>162</v>
      </c>
      <c r="BP11" s="27" t="s">
        <v>162</v>
      </c>
      <c r="BQ11" s="27" t="s">
        <v>162</v>
      </c>
      <c r="BR11" s="27" t="s">
        <v>162</v>
      </c>
      <c r="BS11" s="34"/>
      <c r="BT11" s="35">
        <v>608</v>
      </c>
      <c r="BU11" s="87">
        <v>7.05</v>
      </c>
      <c r="BV11" s="87"/>
      <c r="BW11" s="36" t="s">
        <v>165</v>
      </c>
      <c r="BX11" s="129">
        <v>5.5875131582198598</v>
      </c>
      <c r="BY11" s="130">
        <v>6.4058862710185123</v>
      </c>
      <c r="BZ11" s="130">
        <v>0.81837311279865244</v>
      </c>
      <c r="CA11" s="130">
        <v>11.993399429238373</v>
      </c>
      <c r="CB11" s="136">
        <v>6.8235292056025711</v>
      </c>
      <c r="CC11" s="130">
        <f>(K11/18.998)+(L11/35.45)+(2*(M11/96.06))+(O11/62.004)+T11</f>
        <v>5.5875131582198598</v>
      </c>
      <c r="CD11" s="130">
        <f>(2*((W11/137.327)+(X11/40.078)+(AA11/24.305)+(AF11/87.62)))+(Z11/39.0983)+(AC11/22.99)+(10^-BU11)</f>
        <v>6.4058862710185123</v>
      </c>
      <c r="CE11" s="130">
        <f t="shared" ref="CE11:CE76" si="2">CD11-CC11</f>
        <v>0.81837311279865244</v>
      </c>
      <c r="CF11" s="130">
        <f t="shared" ref="CF11:CF76" si="3">CC11+CD11</f>
        <v>11.993399429238373</v>
      </c>
      <c r="CG11" s="136">
        <f t="shared" ref="CG11:CG76" si="4">(CE11/CF11)*100</f>
        <v>6.8235292056025711</v>
      </c>
      <c r="CH11" s="27" t="str">
        <f t="shared" si="0"/>
        <v>PASS</v>
      </c>
      <c r="CI11" s="87">
        <f>CD11/(0.01*BT11)</f>
        <v>1.0535997156280448</v>
      </c>
      <c r="CJ11" s="87">
        <f>CC11/(0.01*BT11)</f>
        <v>0.91899887470721375</v>
      </c>
      <c r="CK11" s="118" t="e">
        <f>X11+AA11+AC11+L11+M11+(S11/1.67)+Z11+(2.14*AE11)+O11+K11+AF11+W11+AB11</f>
        <v>#VALUE!</v>
      </c>
      <c r="CL11" s="132" t="e">
        <f>CK11/BT11</f>
        <v>#VALUE!</v>
      </c>
      <c r="CM11" s="133">
        <v>312.08421873742122</v>
      </c>
      <c r="CN11" s="87" t="s">
        <v>164</v>
      </c>
      <c r="CO11" s="87">
        <v>1.05</v>
      </c>
      <c r="CP11" s="27">
        <v>0.92</v>
      </c>
      <c r="CQ11" s="27">
        <v>0.51</v>
      </c>
      <c r="CR11" s="87">
        <f t="shared" ref="CR11:CS74" si="5">ROUND(CI11, 2)</f>
        <v>1.05</v>
      </c>
      <c r="CS11" s="87">
        <f>ROUND(CJ11, 2)</f>
        <v>0.92</v>
      </c>
      <c r="CT11" s="87" t="e">
        <f t="shared" ref="CT11:CT74" si="6">ROUND(CL11, 2)</f>
        <v>#VALUE!</v>
      </c>
    </row>
    <row r="12" spans="1:102" ht="15.75">
      <c r="A12" s="36" t="s">
        <v>169</v>
      </c>
      <c r="B12" s="27" t="s">
        <v>170</v>
      </c>
      <c r="C12" s="114">
        <v>7.09</v>
      </c>
      <c r="D12" s="31">
        <v>13.9</v>
      </c>
      <c r="E12" s="115">
        <v>6.8769999999999998</v>
      </c>
      <c r="F12" s="27">
        <v>501</v>
      </c>
      <c r="G12" s="27">
        <v>10</v>
      </c>
      <c r="H12" s="116">
        <v>169.02</v>
      </c>
      <c r="I12" s="116"/>
      <c r="J12" s="36" t="s">
        <v>169</v>
      </c>
      <c r="K12" s="134">
        <v>0.10190206781337109</v>
      </c>
      <c r="L12" s="117">
        <v>12.451078561388867</v>
      </c>
      <c r="M12" s="117">
        <v>25.323295613644149</v>
      </c>
      <c r="N12" s="87">
        <v>0.02</v>
      </c>
      <c r="O12" s="87">
        <v>2.1757299870152575</v>
      </c>
      <c r="P12" s="118"/>
      <c r="Q12" s="118" t="s">
        <v>156</v>
      </c>
      <c r="R12" s="120" t="s">
        <v>156</v>
      </c>
      <c r="S12" s="118">
        <v>169.02</v>
      </c>
      <c r="T12" s="87">
        <f>(S12/100.0869)*2</f>
        <v>3.3774649829298342</v>
      </c>
      <c r="U12" s="36" t="s">
        <v>169</v>
      </c>
      <c r="V12" s="35">
        <v>0.01</v>
      </c>
      <c r="W12" s="27">
        <v>0.16</v>
      </c>
      <c r="X12" s="27">
        <v>72.400000000000006</v>
      </c>
      <c r="Y12" s="27" t="s">
        <v>158</v>
      </c>
      <c r="Z12" s="27">
        <v>1.42</v>
      </c>
      <c r="AA12" s="27">
        <v>18.600000000000001</v>
      </c>
      <c r="AB12" s="87">
        <v>0.01</v>
      </c>
      <c r="AC12" s="27">
        <v>6.39</v>
      </c>
      <c r="AD12" s="27" t="s">
        <v>167</v>
      </c>
      <c r="AE12" s="87">
        <v>5.26</v>
      </c>
      <c r="AF12" s="87">
        <v>0.4</v>
      </c>
      <c r="AG12" s="36" t="s">
        <v>169</v>
      </c>
      <c r="AH12" s="114">
        <v>9.02</v>
      </c>
      <c r="AI12" s="87" t="s">
        <v>159</v>
      </c>
      <c r="AJ12" s="87">
        <v>0.35</v>
      </c>
      <c r="AK12" s="87">
        <v>0.61</v>
      </c>
      <c r="AL12" s="87">
        <v>0.17</v>
      </c>
      <c r="AM12" s="87" t="s">
        <v>159</v>
      </c>
      <c r="AN12" s="87">
        <v>0.05</v>
      </c>
      <c r="AO12" s="87">
        <v>0.08</v>
      </c>
      <c r="AP12" s="132">
        <v>0.26</v>
      </c>
      <c r="AQ12" s="122">
        <v>0.71207399999999998</v>
      </c>
      <c r="AR12" s="123">
        <v>7.9999999999999996E-6</v>
      </c>
      <c r="AS12" s="36" t="s">
        <v>169</v>
      </c>
      <c r="AT12" s="124">
        <v>47.11</v>
      </c>
      <c r="AU12" s="77" t="str">
        <f t="shared" si="1"/>
        <v>393 ± 61</v>
      </c>
      <c r="AV12" s="27">
        <v>393</v>
      </c>
      <c r="AW12" s="27">
        <v>61</v>
      </c>
      <c r="AX12" s="126">
        <v>61.2</v>
      </c>
      <c r="AY12" s="137">
        <v>6.2E-4</v>
      </c>
      <c r="AZ12" s="87" t="s">
        <v>160</v>
      </c>
      <c r="BA12" s="87" t="s">
        <v>161</v>
      </c>
      <c r="BB12" s="122" t="s">
        <v>162</v>
      </c>
      <c r="BC12" s="125" t="s">
        <v>162</v>
      </c>
      <c r="BD12" s="125" t="s">
        <v>162</v>
      </c>
      <c r="BE12" s="247">
        <v>0.17</v>
      </c>
      <c r="BF12" s="247">
        <v>0.21</v>
      </c>
      <c r="BG12" s="247">
        <v>0.38</v>
      </c>
      <c r="BH12" s="125" t="s">
        <v>168</v>
      </c>
      <c r="BI12" s="125"/>
      <c r="BJ12" s="125"/>
      <c r="BK12" s="125"/>
      <c r="BL12" s="36" t="s">
        <v>169</v>
      </c>
      <c r="BM12" s="87">
        <v>0.16</v>
      </c>
      <c r="BN12" s="87">
        <v>0.23</v>
      </c>
      <c r="BO12" s="87">
        <v>0.13</v>
      </c>
      <c r="BP12" s="87">
        <v>0.21</v>
      </c>
      <c r="BQ12" s="87">
        <v>0.13</v>
      </c>
      <c r="BR12" s="87">
        <v>0.33999999999999997</v>
      </c>
      <c r="BS12" s="34">
        <f>SUM(BP12:BQ12)</f>
        <v>0.33999999999999997</v>
      </c>
      <c r="BT12" s="35">
        <v>501</v>
      </c>
      <c r="BU12" s="87">
        <v>7.09</v>
      </c>
      <c r="BV12" s="87"/>
      <c r="BW12" s="36" t="s">
        <v>169</v>
      </c>
      <c r="BX12" s="129">
        <v>4.2963874002069238</v>
      </c>
      <c r="BY12" s="130">
        <v>5.4692302774028825</v>
      </c>
      <c r="BZ12" s="130">
        <v>1.1728428771959587</v>
      </c>
      <c r="CA12" s="130">
        <v>9.7656176776098071</v>
      </c>
      <c r="CB12" s="136">
        <v>12.009920067677879</v>
      </c>
      <c r="CC12" s="130">
        <f>(K12/18.998)+(L12/35.45)+(2*(M12/96.06))+(O12/62.004)+T12</f>
        <v>4.2963874002069238</v>
      </c>
      <c r="CD12" s="130">
        <f>(2*((W12/137.327)+(X12/40.078)+(AA12/24.305)+(AF12/87.62)))+(Z12/39.0983)+(AC12/22.99)+(10^-BU12)</f>
        <v>5.4692302774028825</v>
      </c>
      <c r="CE12" s="130">
        <f t="shared" si="2"/>
        <v>1.1728428771959587</v>
      </c>
      <c r="CF12" s="130">
        <f t="shared" si="3"/>
        <v>9.7656176776098071</v>
      </c>
      <c r="CG12" s="136">
        <f t="shared" si="4"/>
        <v>12.009920067677879</v>
      </c>
      <c r="CH12" s="27" t="str">
        <f t="shared" si="0"/>
        <v>PASS</v>
      </c>
      <c r="CI12" s="87">
        <f>CD12/(0.01*BT12)</f>
        <v>1.0916627300205355</v>
      </c>
      <c r="CJ12" s="87">
        <f>CC12/(0.01*BT12)</f>
        <v>0.85756235533072334</v>
      </c>
      <c r="CK12" s="118">
        <f>X12+AA12+AC12+L12+M12+(S12/1.67)+Z12+(2.14*AE12)+O12+K12+AF12+W12+AB12</f>
        <v>251.89798706818496</v>
      </c>
      <c r="CL12" s="132">
        <f>CK12/BT12</f>
        <v>0.50279039334967057</v>
      </c>
      <c r="CM12" s="133">
        <v>251.89798706818496</v>
      </c>
      <c r="CN12" s="87" t="s">
        <v>164</v>
      </c>
      <c r="CO12" s="87">
        <v>1.0900000000000001</v>
      </c>
      <c r="CP12" s="87">
        <v>0.86</v>
      </c>
      <c r="CQ12" s="87">
        <v>0.5</v>
      </c>
      <c r="CR12" s="87">
        <f t="shared" si="5"/>
        <v>1.0900000000000001</v>
      </c>
      <c r="CS12" s="87">
        <f t="shared" si="5"/>
        <v>0.86</v>
      </c>
      <c r="CT12" s="87">
        <f t="shared" si="6"/>
        <v>0.5</v>
      </c>
    </row>
    <row r="13" spans="1:102">
      <c r="A13" s="36" t="s">
        <v>171</v>
      </c>
      <c r="B13" s="27" t="s">
        <v>172</v>
      </c>
      <c r="C13" s="114">
        <v>7.89</v>
      </c>
      <c r="D13" s="31">
        <v>17.899999999999999</v>
      </c>
      <c r="E13" s="115">
        <v>9.8510000000000009</v>
      </c>
      <c r="F13" s="118">
        <v>449.8</v>
      </c>
      <c r="G13" s="118" t="s">
        <v>166</v>
      </c>
      <c r="H13" s="138" t="s">
        <v>156</v>
      </c>
      <c r="I13" s="138"/>
      <c r="J13" s="36" t="s">
        <v>171</v>
      </c>
      <c r="K13" s="134">
        <v>8.1891600425946856E-2</v>
      </c>
      <c r="L13" s="87">
        <v>7.4175215971277737</v>
      </c>
      <c r="M13" s="117">
        <v>49.861086353961717</v>
      </c>
      <c r="N13" s="87" t="s">
        <v>162</v>
      </c>
      <c r="O13" s="87" t="s">
        <v>173</v>
      </c>
      <c r="P13" s="139"/>
      <c r="Q13" s="118" t="s">
        <v>162</v>
      </c>
      <c r="R13" s="120" t="s">
        <v>162</v>
      </c>
      <c r="S13" s="119" t="s">
        <v>156</v>
      </c>
      <c r="T13" s="140" t="s">
        <v>156</v>
      </c>
      <c r="U13" s="36" t="s">
        <v>171</v>
      </c>
      <c r="V13" s="35">
        <v>0.01</v>
      </c>
      <c r="W13" s="27">
        <v>0.08</v>
      </c>
      <c r="X13" s="27">
        <v>62.8</v>
      </c>
      <c r="Y13" s="27" t="s">
        <v>158</v>
      </c>
      <c r="Z13" s="27">
        <v>2.14</v>
      </c>
      <c r="AA13" s="27">
        <v>13.4</v>
      </c>
      <c r="AB13" s="87">
        <v>0.1</v>
      </c>
      <c r="AC13" s="27">
        <v>10.9</v>
      </c>
      <c r="AD13" s="27" t="s">
        <v>167</v>
      </c>
      <c r="AE13" s="87">
        <v>2.82</v>
      </c>
      <c r="AF13" s="27">
        <v>0.33</v>
      </c>
      <c r="AG13" s="36" t="s">
        <v>171</v>
      </c>
      <c r="AH13" s="35">
        <v>3.32</v>
      </c>
      <c r="AI13" s="27" t="s">
        <v>159</v>
      </c>
      <c r="AJ13" s="87">
        <v>0.5</v>
      </c>
      <c r="AK13" s="87">
        <v>0.51</v>
      </c>
      <c r="AL13" s="87">
        <v>0.33</v>
      </c>
      <c r="AM13" s="27" t="s">
        <v>159</v>
      </c>
      <c r="AN13" s="27" t="s">
        <v>159</v>
      </c>
      <c r="AO13" s="27" t="s">
        <v>159</v>
      </c>
      <c r="AP13" s="34">
        <v>0.49</v>
      </c>
      <c r="AQ13" s="122" t="s">
        <v>162</v>
      </c>
      <c r="AR13" s="125" t="s">
        <v>162</v>
      </c>
      <c r="AS13" s="36" t="s">
        <v>171</v>
      </c>
      <c r="AT13" s="124" t="s">
        <v>162</v>
      </c>
      <c r="AU13" s="125" t="s">
        <v>162</v>
      </c>
      <c r="AV13" s="27" t="s">
        <v>162</v>
      </c>
      <c r="AW13" s="27" t="s">
        <v>162</v>
      </c>
      <c r="AX13" s="135" t="s">
        <v>162</v>
      </c>
      <c r="AY13" s="35" t="s">
        <v>162</v>
      </c>
      <c r="AZ13" s="27" t="s">
        <v>162</v>
      </c>
      <c r="BA13" s="27" t="s">
        <v>162</v>
      </c>
      <c r="BB13" s="122" t="s">
        <v>162</v>
      </c>
      <c r="BC13" s="125" t="s">
        <v>162</v>
      </c>
      <c r="BD13" s="125" t="s">
        <v>162</v>
      </c>
      <c r="BE13" s="249" t="s">
        <v>162</v>
      </c>
      <c r="BF13" s="249" t="s">
        <v>162</v>
      </c>
      <c r="BG13" s="249" t="s">
        <v>162</v>
      </c>
      <c r="BH13" s="125"/>
      <c r="BI13" s="125"/>
      <c r="BJ13" s="125"/>
      <c r="BK13" s="125"/>
      <c r="BL13" s="36" t="s">
        <v>171</v>
      </c>
      <c r="BM13" s="27" t="s">
        <v>162</v>
      </c>
      <c r="BN13" s="27" t="s">
        <v>162</v>
      </c>
      <c r="BO13" s="27" t="s">
        <v>162</v>
      </c>
      <c r="BP13" s="27" t="s">
        <v>162</v>
      </c>
      <c r="BQ13" s="27" t="s">
        <v>162</v>
      </c>
      <c r="BR13" s="27" t="s">
        <v>162</v>
      </c>
      <c r="BS13" s="34"/>
      <c r="BT13" s="141">
        <v>449.8</v>
      </c>
      <c r="BU13" s="87">
        <v>7.89</v>
      </c>
      <c r="BV13" s="87"/>
      <c r="BW13" s="36" t="s">
        <v>171</v>
      </c>
      <c r="BX13" s="121" t="s">
        <v>156</v>
      </c>
      <c r="BY13" s="142" t="s">
        <v>156</v>
      </c>
      <c r="BZ13" s="117" t="s">
        <v>156</v>
      </c>
      <c r="CA13" s="117" t="s">
        <v>156</v>
      </c>
      <c r="CB13" s="143" t="s">
        <v>156</v>
      </c>
      <c r="CC13" s="117" t="s">
        <v>156</v>
      </c>
      <c r="CD13" s="142" t="s">
        <v>156</v>
      </c>
      <c r="CE13" s="117" t="s">
        <v>156</v>
      </c>
      <c r="CF13" s="117" t="s">
        <v>156</v>
      </c>
      <c r="CG13" s="143" t="s">
        <v>156</v>
      </c>
      <c r="CH13" s="27" t="str">
        <f t="shared" si="0"/>
        <v>PASS</v>
      </c>
      <c r="CI13" s="140" t="s">
        <v>156</v>
      </c>
      <c r="CJ13" s="140" t="s">
        <v>156</v>
      </c>
      <c r="CK13" s="119" t="s">
        <v>156</v>
      </c>
      <c r="CL13" s="144" t="s">
        <v>156</v>
      </c>
      <c r="CM13" s="145" t="s">
        <v>174</v>
      </c>
      <c r="CN13" s="140" t="s">
        <v>164</v>
      </c>
      <c r="CO13" s="140" t="s">
        <v>156</v>
      </c>
      <c r="CP13" s="140" t="s">
        <v>156</v>
      </c>
      <c r="CQ13" s="139" t="s">
        <v>156</v>
      </c>
      <c r="CR13" s="140" t="s">
        <v>156</v>
      </c>
      <c r="CS13" s="140" t="s">
        <v>156</v>
      </c>
      <c r="CT13" s="140" t="s">
        <v>156</v>
      </c>
    </row>
    <row r="14" spans="1:102" ht="15.75">
      <c r="A14" s="36" t="s">
        <v>175</v>
      </c>
      <c r="B14" s="27" t="s">
        <v>155</v>
      </c>
      <c r="C14" s="114">
        <v>7.41</v>
      </c>
      <c r="D14" s="115">
        <v>14</v>
      </c>
      <c r="E14" s="115">
        <v>9.0730000000000004</v>
      </c>
      <c r="F14" s="27">
        <v>530</v>
      </c>
      <c r="G14" s="27">
        <v>5</v>
      </c>
      <c r="H14" s="116">
        <v>216.91</v>
      </c>
      <c r="I14" s="116"/>
      <c r="J14" s="36" t="s">
        <v>175</v>
      </c>
      <c r="K14" s="134">
        <v>0.10563423307767407</v>
      </c>
      <c r="L14" s="117">
        <v>18.107267011563192</v>
      </c>
      <c r="M14" s="117">
        <v>32.084147990771612</v>
      </c>
      <c r="N14" s="87">
        <v>0.12</v>
      </c>
      <c r="O14" s="87">
        <v>6.6854037731402629</v>
      </c>
      <c r="P14" s="118"/>
      <c r="Q14" s="118" t="s">
        <v>156</v>
      </c>
      <c r="R14" s="120" t="s">
        <v>156</v>
      </c>
      <c r="S14" s="118">
        <v>216.91</v>
      </c>
      <c r="T14" s="87">
        <f t="shared" ref="T14:T20" si="7">(S14/100.0869)*2</f>
        <v>4.3344333773950439</v>
      </c>
      <c r="U14" s="36" t="s">
        <v>175</v>
      </c>
      <c r="V14" s="35">
        <v>0.01</v>
      </c>
      <c r="W14" s="27">
        <v>0.12</v>
      </c>
      <c r="X14" s="117">
        <v>55</v>
      </c>
      <c r="Y14" s="27" t="s">
        <v>158</v>
      </c>
      <c r="Z14" s="27">
        <v>1.46</v>
      </c>
      <c r="AA14" s="27">
        <v>23.4</v>
      </c>
      <c r="AB14" s="27" t="s">
        <v>158</v>
      </c>
      <c r="AC14" s="117">
        <v>18</v>
      </c>
      <c r="AD14" s="27" t="s">
        <v>167</v>
      </c>
      <c r="AE14" s="87">
        <v>4.43</v>
      </c>
      <c r="AF14" s="27">
        <v>0.63</v>
      </c>
      <c r="AG14" s="36" t="s">
        <v>175</v>
      </c>
      <c r="AH14" s="35">
        <v>9.1300000000000008</v>
      </c>
      <c r="AI14" s="27" t="s">
        <v>159</v>
      </c>
      <c r="AJ14" s="87">
        <v>0.21</v>
      </c>
      <c r="AK14" s="27">
        <v>2.4700000000000002</v>
      </c>
      <c r="AL14" s="87">
        <v>0.12</v>
      </c>
      <c r="AM14" s="27" t="s">
        <v>159</v>
      </c>
      <c r="AN14" s="87">
        <v>0.14000000000000001</v>
      </c>
      <c r="AO14" s="87">
        <v>0.65</v>
      </c>
      <c r="AP14" s="34">
        <v>0.63</v>
      </c>
      <c r="AQ14" s="122">
        <v>0.71143000000000001</v>
      </c>
      <c r="AR14" s="123">
        <v>7.9999999999999996E-6</v>
      </c>
      <c r="AS14" s="36" t="s">
        <v>175</v>
      </c>
      <c r="AT14" s="124">
        <v>56.02</v>
      </c>
      <c r="AU14" s="125" t="str">
        <f t="shared" si="1"/>
        <v>126 ± 18</v>
      </c>
      <c r="AV14" s="27">
        <v>126</v>
      </c>
      <c r="AW14" s="27">
        <v>18</v>
      </c>
      <c r="AX14" s="126">
        <v>18.3</v>
      </c>
      <c r="AY14" s="35" t="s">
        <v>160</v>
      </c>
      <c r="AZ14" s="27" t="s">
        <v>160</v>
      </c>
      <c r="BA14" s="27" t="s">
        <v>161</v>
      </c>
      <c r="BB14" s="122" t="s">
        <v>162</v>
      </c>
      <c r="BC14" s="125" t="s">
        <v>162</v>
      </c>
      <c r="BD14" s="125" t="s">
        <v>162</v>
      </c>
      <c r="BE14" s="247">
        <v>0.09</v>
      </c>
      <c r="BF14" s="247">
        <v>0.16</v>
      </c>
      <c r="BG14" s="247">
        <v>0.26</v>
      </c>
      <c r="BH14" s="125" t="s">
        <v>168</v>
      </c>
      <c r="BI14" s="125"/>
      <c r="BJ14" s="125"/>
      <c r="BK14" s="125"/>
      <c r="BL14" s="36" t="s">
        <v>175</v>
      </c>
      <c r="BM14" s="27">
        <v>0.12</v>
      </c>
      <c r="BN14" s="27">
        <v>0.14000000000000001</v>
      </c>
      <c r="BO14" s="27" t="s">
        <v>176</v>
      </c>
      <c r="BP14" s="27">
        <v>0.12</v>
      </c>
      <c r="BQ14" s="27">
        <v>0.09</v>
      </c>
      <c r="BR14" s="27">
        <v>0.21</v>
      </c>
      <c r="BS14" s="34">
        <f>SUM(BP14:BQ14)</f>
        <v>0.21</v>
      </c>
      <c r="BT14" s="35">
        <v>530</v>
      </c>
      <c r="BU14" s="87">
        <v>7.41</v>
      </c>
      <c r="BV14" s="87"/>
      <c r="BW14" s="36" t="s">
        <v>175</v>
      </c>
      <c r="BX14" s="129">
        <v>5.6266013169569664</v>
      </c>
      <c r="BY14" s="130">
        <v>5.506596519024642</v>
      </c>
      <c r="BZ14" s="130">
        <v>-0.12000479793232444</v>
      </c>
      <c r="CA14" s="130">
        <v>11.133197835981608</v>
      </c>
      <c r="CB14" s="136">
        <v>-1.0779005250807498</v>
      </c>
      <c r="CC14" s="130">
        <f t="shared" ref="CC14:CC20" si="8">(K14/18.998)+(L14/35.45)+(2*(M14/96.06))+(O14/62.004)+T14</f>
        <v>5.6266013169569664</v>
      </c>
      <c r="CD14" s="130">
        <f t="shared" ref="CD14:CD20" si="9">(2*((W14/137.327)+(X14/40.078)+(AA14/24.305)+(AF14/87.62)))+(Z14/39.0983)+(AC14/22.99)+(10^-BU14)</f>
        <v>5.506596519024642</v>
      </c>
      <c r="CE14" s="130">
        <f t="shared" si="2"/>
        <v>-0.12000479793232444</v>
      </c>
      <c r="CF14" s="130">
        <f t="shared" si="3"/>
        <v>11.133197835981608</v>
      </c>
      <c r="CG14" s="136">
        <f t="shared" si="4"/>
        <v>-1.0779005250807498</v>
      </c>
      <c r="CH14" s="27" t="str">
        <f t="shared" si="0"/>
        <v>PASS</v>
      </c>
      <c r="CI14" s="87">
        <f t="shared" ref="CI14:CI20" si="10">CD14/(0.01*BT14)</f>
        <v>1.0389804752876683</v>
      </c>
      <c r="CJ14" s="87">
        <f t="shared" ref="CJ14:CJ20" si="11">CC14/(0.01*BT14)</f>
        <v>1.0616228899918805</v>
      </c>
      <c r="CK14" s="118" t="e">
        <f t="shared" ref="CK14:CK20" si="12">X14+AA14+AC14+L14+M14+(S14/1.67)+Z14+(2.14*AE14)+O14+K14+AF14+W14+AB14</f>
        <v>#VALUE!</v>
      </c>
      <c r="CL14" s="132" t="e">
        <f t="shared" ref="CL14:CL20" si="13">CK14/BT14</f>
        <v>#VALUE!</v>
      </c>
      <c r="CM14" s="133">
        <v>294.95888055346296</v>
      </c>
      <c r="CN14" s="87" t="s">
        <v>164</v>
      </c>
      <c r="CO14" s="87">
        <v>1.04</v>
      </c>
      <c r="CP14" s="87">
        <v>1.06</v>
      </c>
      <c r="CQ14" s="27">
        <v>0.56000000000000005</v>
      </c>
      <c r="CR14" s="87">
        <f t="shared" si="5"/>
        <v>1.04</v>
      </c>
      <c r="CS14" s="87">
        <f t="shared" si="5"/>
        <v>1.06</v>
      </c>
      <c r="CT14" s="87" t="e">
        <f t="shared" si="6"/>
        <v>#VALUE!</v>
      </c>
    </row>
    <row r="15" spans="1:102" ht="15.75">
      <c r="A15" s="36" t="s">
        <v>177</v>
      </c>
      <c r="B15" s="27" t="s">
        <v>155</v>
      </c>
      <c r="C15" s="114">
        <v>7.03</v>
      </c>
      <c r="D15" s="31">
        <v>13.5</v>
      </c>
      <c r="E15" s="115">
        <v>1.1419999999999999</v>
      </c>
      <c r="F15" s="27">
        <v>957</v>
      </c>
      <c r="G15" s="27" t="s">
        <v>166</v>
      </c>
      <c r="H15" s="116">
        <v>217.71</v>
      </c>
      <c r="I15" s="116"/>
      <c r="J15" s="36" t="s">
        <v>177</v>
      </c>
      <c r="K15" s="134">
        <v>0.1523667772794168</v>
      </c>
      <c r="L15" s="118">
        <v>128.01720593911196</v>
      </c>
      <c r="M15" s="117">
        <v>18.180292292048382</v>
      </c>
      <c r="N15" s="87">
        <v>7.0000000000000007E-2</v>
      </c>
      <c r="O15" s="87">
        <v>1.341488956620239</v>
      </c>
      <c r="P15" s="118"/>
      <c r="Q15" s="118" t="s">
        <v>156</v>
      </c>
      <c r="R15" s="120" t="s">
        <v>156</v>
      </c>
      <c r="S15" s="118">
        <v>217.71</v>
      </c>
      <c r="T15" s="87">
        <f t="shared" si="7"/>
        <v>4.3504194854671292</v>
      </c>
      <c r="U15" s="36" t="s">
        <v>177</v>
      </c>
      <c r="V15" s="35">
        <v>0.01</v>
      </c>
      <c r="W15" s="27">
        <v>0.24</v>
      </c>
      <c r="X15" s="27">
        <v>78.099999999999994</v>
      </c>
      <c r="Y15" s="87">
        <v>0.01</v>
      </c>
      <c r="Z15" s="27">
        <v>2.02</v>
      </c>
      <c r="AA15" s="27">
        <v>31.1</v>
      </c>
      <c r="AB15" s="87">
        <v>0.01</v>
      </c>
      <c r="AC15" s="27">
        <v>65.400000000000006</v>
      </c>
      <c r="AD15" s="27" t="s">
        <v>178</v>
      </c>
      <c r="AE15" s="87">
        <v>5.83</v>
      </c>
      <c r="AF15" s="27">
        <v>2.14</v>
      </c>
      <c r="AG15" s="36" t="s">
        <v>177</v>
      </c>
      <c r="AH15" s="121">
        <v>12.28</v>
      </c>
      <c r="AI15" s="27" t="s">
        <v>159</v>
      </c>
      <c r="AJ15" s="87">
        <v>0.18</v>
      </c>
      <c r="AK15" s="27">
        <v>1.24</v>
      </c>
      <c r="AL15" s="87">
        <v>7.0000000000000007E-2</v>
      </c>
      <c r="AM15" s="27" t="s">
        <v>159</v>
      </c>
      <c r="AN15" s="87">
        <v>0.15</v>
      </c>
      <c r="AO15" s="87">
        <v>0.15</v>
      </c>
      <c r="AP15" s="34">
        <v>7.0000000000000007E-2</v>
      </c>
      <c r="AQ15" s="122">
        <v>0.71164499999999997</v>
      </c>
      <c r="AR15" s="123">
        <v>1.1E-5</v>
      </c>
      <c r="AS15" s="36" t="s">
        <v>177</v>
      </c>
      <c r="AT15" s="124">
        <v>61.94</v>
      </c>
      <c r="AU15" s="125" t="str">
        <f t="shared" si="1"/>
        <v>78.1 ± 15</v>
      </c>
      <c r="AV15" s="27">
        <v>78.099999999999994</v>
      </c>
      <c r="AW15" s="27">
        <v>15</v>
      </c>
      <c r="AX15" s="126">
        <v>14.8</v>
      </c>
      <c r="AY15" s="35">
        <v>1.8E-3</v>
      </c>
      <c r="AZ15" s="27" t="s">
        <v>160</v>
      </c>
      <c r="BA15" s="27" t="s">
        <v>161</v>
      </c>
      <c r="BB15" s="122" t="s">
        <v>162</v>
      </c>
      <c r="BC15" s="125" t="s">
        <v>162</v>
      </c>
      <c r="BD15" s="125" t="s">
        <v>162</v>
      </c>
      <c r="BE15" s="247">
        <v>0.14000000000000001</v>
      </c>
      <c r="BF15" s="247">
        <v>0.25</v>
      </c>
      <c r="BG15" s="247">
        <v>0.39</v>
      </c>
      <c r="BH15" s="125" t="s">
        <v>168</v>
      </c>
      <c r="BI15" s="125"/>
      <c r="BJ15" s="125"/>
      <c r="BK15" s="125"/>
      <c r="BL15" s="36" t="s">
        <v>177</v>
      </c>
      <c r="BM15" s="27" t="s">
        <v>176</v>
      </c>
      <c r="BN15" s="27">
        <v>0.1</v>
      </c>
      <c r="BO15" s="27" t="s">
        <v>176</v>
      </c>
      <c r="BP15" s="27">
        <v>0.11</v>
      </c>
      <c r="BQ15" s="27">
        <v>0.09</v>
      </c>
      <c r="BR15" s="27">
        <v>0.2</v>
      </c>
      <c r="BS15" s="34">
        <f>SUM(BP15:BQ15)</f>
        <v>0.2</v>
      </c>
      <c r="BT15" s="35">
        <v>957</v>
      </c>
      <c r="BU15" s="87">
        <v>7.03</v>
      </c>
      <c r="BV15" s="87"/>
      <c r="BW15" s="36" t="s">
        <v>177</v>
      </c>
      <c r="BX15" s="129">
        <v>8.3697993522306078</v>
      </c>
      <c r="BY15" s="130">
        <v>9.4052667180603269</v>
      </c>
      <c r="BZ15" s="130">
        <v>1.0354673658297191</v>
      </c>
      <c r="CA15" s="130">
        <v>17.775066070290933</v>
      </c>
      <c r="CB15" s="136">
        <v>5.8253925005679097</v>
      </c>
      <c r="CC15" s="130">
        <f t="shared" si="8"/>
        <v>8.3697993522306078</v>
      </c>
      <c r="CD15" s="130">
        <f t="shared" si="9"/>
        <v>9.4052667180603269</v>
      </c>
      <c r="CE15" s="130">
        <f t="shared" si="2"/>
        <v>1.0354673658297191</v>
      </c>
      <c r="CF15" s="130">
        <f t="shared" si="3"/>
        <v>17.775066070290933</v>
      </c>
      <c r="CG15" s="136">
        <f t="shared" si="4"/>
        <v>5.8253925005679097</v>
      </c>
      <c r="CH15" s="27" t="str">
        <f t="shared" si="0"/>
        <v>PASS</v>
      </c>
      <c r="CI15" s="87">
        <f t="shared" si="10"/>
        <v>0.98278649091539461</v>
      </c>
      <c r="CJ15" s="87">
        <f t="shared" si="11"/>
        <v>0.87458718414112935</v>
      </c>
      <c r="CK15" s="118">
        <f t="shared" si="12"/>
        <v>469.54282342613783</v>
      </c>
      <c r="CL15" s="132">
        <f t="shared" si="13"/>
        <v>0.49064035885698831</v>
      </c>
      <c r="CM15" s="133">
        <v>469.54282342613783</v>
      </c>
      <c r="CN15" s="87" t="s">
        <v>164</v>
      </c>
      <c r="CO15" s="87">
        <v>0.98</v>
      </c>
      <c r="CP15" s="87">
        <v>0.87</v>
      </c>
      <c r="CQ15" s="27">
        <v>0.49</v>
      </c>
      <c r="CR15" s="87">
        <f t="shared" si="5"/>
        <v>0.98</v>
      </c>
      <c r="CS15" s="87">
        <f t="shared" si="5"/>
        <v>0.87</v>
      </c>
      <c r="CT15" s="87">
        <f t="shared" si="6"/>
        <v>0.49</v>
      </c>
    </row>
    <row r="16" spans="1:102" ht="15.75">
      <c r="A16" s="36" t="s">
        <v>179</v>
      </c>
      <c r="B16" s="27" t="s">
        <v>155</v>
      </c>
      <c r="C16" s="114">
        <v>6.75</v>
      </c>
      <c r="D16" s="31">
        <v>13.8</v>
      </c>
      <c r="E16" s="115">
        <v>7.6230000000000002</v>
      </c>
      <c r="F16" s="27">
        <v>612</v>
      </c>
      <c r="G16" s="27" t="s">
        <v>166</v>
      </c>
      <c r="H16" s="116">
        <v>194.55</v>
      </c>
      <c r="I16" s="116"/>
      <c r="J16" s="36" t="s">
        <v>179</v>
      </c>
      <c r="K16" s="134">
        <v>0.14111027052202879</v>
      </c>
      <c r="L16" s="117">
        <v>14.214014710516894</v>
      </c>
      <c r="M16" s="117">
        <v>80.73685603781945</v>
      </c>
      <c r="N16" s="87">
        <v>0.03</v>
      </c>
      <c r="O16" s="87">
        <v>4.6921088376996174</v>
      </c>
      <c r="P16" s="118"/>
      <c r="Q16" s="118" t="s">
        <v>156</v>
      </c>
      <c r="R16" s="120" t="s">
        <v>156</v>
      </c>
      <c r="S16" s="118">
        <v>194.55</v>
      </c>
      <c r="T16" s="87">
        <f t="shared" si="7"/>
        <v>3.8876216567802584</v>
      </c>
      <c r="U16" s="36" t="s">
        <v>179</v>
      </c>
      <c r="V16" s="35">
        <v>0.01</v>
      </c>
      <c r="W16" s="27">
        <v>0.06</v>
      </c>
      <c r="X16" s="27">
        <v>85.3</v>
      </c>
      <c r="Y16" s="27" t="s">
        <v>158</v>
      </c>
      <c r="Z16" s="27">
        <v>1.87</v>
      </c>
      <c r="AA16" s="27">
        <v>20.5</v>
      </c>
      <c r="AB16" s="27" t="s">
        <v>158</v>
      </c>
      <c r="AC16" s="87">
        <v>6.8</v>
      </c>
      <c r="AD16" s="27" t="s">
        <v>167</v>
      </c>
      <c r="AE16" s="87">
        <v>7.53</v>
      </c>
      <c r="AF16" s="27">
        <v>0.32</v>
      </c>
      <c r="AG16" s="36" t="s">
        <v>179</v>
      </c>
      <c r="AH16" s="121">
        <v>31.74</v>
      </c>
      <c r="AI16" s="27" t="s">
        <v>159</v>
      </c>
      <c r="AJ16" s="87">
        <v>0.47</v>
      </c>
      <c r="AK16" s="27">
        <v>2.2599999999999998</v>
      </c>
      <c r="AL16" s="87">
        <v>0.06</v>
      </c>
      <c r="AM16" s="27" t="s">
        <v>159</v>
      </c>
      <c r="AN16" s="27" t="s">
        <v>159</v>
      </c>
      <c r="AO16" s="87">
        <v>0.08</v>
      </c>
      <c r="AP16" s="34">
        <v>0.12</v>
      </c>
      <c r="AQ16" s="122">
        <v>0.71162199999999998</v>
      </c>
      <c r="AR16" s="123">
        <v>7.9999999999999996E-6</v>
      </c>
      <c r="AS16" s="36" t="s">
        <v>179</v>
      </c>
      <c r="AT16" s="124">
        <v>63.24</v>
      </c>
      <c r="AU16" s="77" t="str">
        <f t="shared" si="1"/>
        <v>380 ± 67</v>
      </c>
      <c r="AV16" s="27">
        <v>380</v>
      </c>
      <c r="AW16" s="27">
        <v>67</v>
      </c>
      <c r="AX16" s="126">
        <v>66.8</v>
      </c>
      <c r="AY16" s="35" t="s">
        <v>160</v>
      </c>
      <c r="AZ16" s="27" t="s">
        <v>160</v>
      </c>
      <c r="BA16" s="27" t="s">
        <v>161</v>
      </c>
      <c r="BB16" s="122" t="s">
        <v>162</v>
      </c>
      <c r="BC16" s="125" t="s">
        <v>162</v>
      </c>
      <c r="BD16" s="125" t="s">
        <v>162</v>
      </c>
      <c r="BE16" s="247">
        <v>0.05</v>
      </c>
      <c r="BF16" s="247">
        <v>0.04</v>
      </c>
      <c r="BG16" s="247">
        <v>0.09</v>
      </c>
      <c r="BH16" s="125" t="s">
        <v>168</v>
      </c>
      <c r="BI16" s="125"/>
      <c r="BJ16" s="125"/>
      <c r="BK16" s="125"/>
      <c r="BL16" s="36" t="s">
        <v>179</v>
      </c>
      <c r="BM16" s="27" t="s">
        <v>162</v>
      </c>
      <c r="BN16" s="27" t="s">
        <v>162</v>
      </c>
      <c r="BO16" s="27" t="s">
        <v>162</v>
      </c>
      <c r="BP16" s="27" t="s">
        <v>162</v>
      </c>
      <c r="BQ16" s="27" t="s">
        <v>162</v>
      </c>
      <c r="BR16" s="27" t="s">
        <v>162</v>
      </c>
      <c r="BS16" s="34"/>
      <c r="BT16" s="35">
        <v>612</v>
      </c>
      <c r="BU16" s="87">
        <v>6.75</v>
      </c>
      <c r="BV16" s="87"/>
      <c r="BW16" s="36" t="s">
        <v>179</v>
      </c>
      <c r="BX16" s="129">
        <v>6.0526503294574789</v>
      </c>
      <c r="BY16" s="130">
        <v>6.2953823502298585</v>
      </c>
      <c r="BZ16" s="130">
        <v>0.24273202077237954</v>
      </c>
      <c r="CA16" s="130">
        <v>12.348032679687337</v>
      </c>
      <c r="CB16" s="136">
        <v>1.9657546029310129</v>
      </c>
      <c r="CC16" s="130">
        <f t="shared" si="8"/>
        <v>6.0526503294574789</v>
      </c>
      <c r="CD16" s="130">
        <f t="shared" si="9"/>
        <v>6.2953823502298585</v>
      </c>
      <c r="CE16" s="130">
        <f t="shared" si="2"/>
        <v>0.24273202077237954</v>
      </c>
      <c r="CF16" s="130">
        <f t="shared" si="3"/>
        <v>12.348032679687337</v>
      </c>
      <c r="CG16" s="136">
        <f t="shared" si="4"/>
        <v>1.9657546029310129</v>
      </c>
      <c r="CH16" s="27" t="str">
        <f t="shared" si="0"/>
        <v>PASS</v>
      </c>
      <c r="CI16" s="87">
        <f t="shared" si="10"/>
        <v>1.0286572467695847</v>
      </c>
      <c r="CJ16" s="87">
        <f t="shared" si="11"/>
        <v>0.98899515187213705</v>
      </c>
      <c r="CK16" s="118" t="e">
        <f t="shared" si="12"/>
        <v>#VALUE!</v>
      </c>
      <c r="CL16" s="132" t="e">
        <f t="shared" si="13"/>
        <v>#VALUE!</v>
      </c>
      <c r="CM16" s="133">
        <v>347.2452958445819</v>
      </c>
      <c r="CN16" s="87" t="s">
        <v>164</v>
      </c>
      <c r="CO16" s="87">
        <v>1.03</v>
      </c>
      <c r="CP16" s="87">
        <v>0.99</v>
      </c>
      <c r="CQ16" s="27">
        <v>0.56999999999999995</v>
      </c>
      <c r="CR16" s="87">
        <f t="shared" si="5"/>
        <v>1.03</v>
      </c>
      <c r="CS16" s="87">
        <f t="shared" si="5"/>
        <v>0.99</v>
      </c>
      <c r="CT16" s="87" t="e">
        <f t="shared" si="6"/>
        <v>#VALUE!</v>
      </c>
    </row>
    <row r="17" spans="1:102" ht="15.75">
      <c r="A17" s="36" t="s">
        <v>180</v>
      </c>
      <c r="B17" s="27" t="s">
        <v>170</v>
      </c>
      <c r="C17" s="114">
        <v>7.14</v>
      </c>
      <c r="D17" s="31">
        <v>11.5</v>
      </c>
      <c r="E17" s="115">
        <v>8.1039999999999992</v>
      </c>
      <c r="F17" s="27">
        <v>598</v>
      </c>
      <c r="G17" s="27">
        <v>13</v>
      </c>
      <c r="H17" s="116">
        <v>267.60000000000002</v>
      </c>
      <c r="I17" s="116"/>
      <c r="J17" s="36" t="s">
        <v>180</v>
      </c>
      <c r="K17" s="134">
        <v>0.10482772914978919</v>
      </c>
      <c r="L17" s="117">
        <v>15.496369058197629</v>
      </c>
      <c r="M17" s="117">
        <v>30.591585971453224</v>
      </c>
      <c r="N17" s="87">
        <v>0.1</v>
      </c>
      <c r="O17" s="87">
        <v>6.6582115621979296</v>
      </c>
      <c r="P17" s="118"/>
      <c r="Q17" s="118" t="s">
        <v>156</v>
      </c>
      <c r="R17" s="120" t="s">
        <v>156</v>
      </c>
      <c r="S17" s="118">
        <v>267.60000000000002</v>
      </c>
      <c r="T17" s="87">
        <f t="shared" si="7"/>
        <v>5.3473531501125526</v>
      </c>
      <c r="U17" s="36" t="s">
        <v>180</v>
      </c>
      <c r="V17" s="35">
        <v>0.01</v>
      </c>
      <c r="W17" s="27">
        <v>0.11</v>
      </c>
      <c r="X17" s="117">
        <v>75</v>
      </c>
      <c r="Y17" s="27" t="s">
        <v>158</v>
      </c>
      <c r="Z17" s="27">
        <v>1.55</v>
      </c>
      <c r="AA17" s="27">
        <v>23.5</v>
      </c>
      <c r="AB17" s="27" t="s">
        <v>158</v>
      </c>
      <c r="AC17" s="27">
        <v>13.5</v>
      </c>
      <c r="AD17" s="27" t="s">
        <v>167</v>
      </c>
      <c r="AE17" s="87">
        <v>4.7</v>
      </c>
      <c r="AF17" s="27">
        <v>0.55000000000000004</v>
      </c>
      <c r="AG17" s="36" t="s">
        <v>180</v>
      </c>
      <c r="AH17" s="35">
        <v>7.95</v>
      </c>
      <c r="AI17" s="27" t="s">
        <v>159</v>
      </c>
      <c r="AJ17" s="27" t="s">
        <v>159</v>
      </c>
      <c r="AK17" s="87">
        <v>0.14000000000000001</v>
      </c>
      <c r="AL17" s="27" t="s">
        <v>159</v>
      </c>
      <c r="AM17" s="27" t="s">
        <v>159</v>
      </c>
      <c r="AN17" s="27" t="s">
        <v>159</v>
      </c>
      <c r="AO17" s="27" t="s">
        <v>159</v>
      </c>
      <c r="AP17" s="34">
        <v>0.56999999999999995</v>
      </c>
      <c r="AQ17" s="122">
        <v>0.71133299999999999</v>
      </c>
      <c r="AR17" s="123">
        <v>9.0000000000000002E-6</v>
      </c>
      <c r="AS17" s="36" t="s">
        <v>180</v>
      </c>
      <c r="AT17" s="124">
        <v>73.45</v>
      </c>
      <c r="AU17" s="125" t="str">
        <f t="shared" si="1"/>
        <v>281 ± 33</v>
      </c>
      <c r="AV17" s="27">
        <v>281</v>
      </c>
      <c r="AW17" s="27">
        <v>33</v>
      </c>
      <c r="AX17" s="126">
        <v>33.4</v>
      </c>
      <c r="AY17" s="35" t="s">
        <v>160</v>
      </c>
      <c r="AZ17" s="27" t="s">
        <v>160</v>
      </c>
      <c r="BA17" s="27" t="s">
        <v>161</v>
      </c>
      <c r="BB17" s="122" t="s">
        <v>162</v>
      </c>
      <c r="BC17" s="125" t="s">
        <v>162</v>
      </c>
      <c r="BD17" s="125" t="s">
        <v>162</v>
      </c>
      <c r="BE17" s="247">
        <v>0.03</v>
      </c>
      <c r="BF17" s="247">
        <v>7.0000000000000007E-2</v>
      </c>
      <c r="BG17" s="247">
        <v>0.1</v>
      </c>
      <c r="BH17" s="125" t="s">
        <v>168</v>
      </c>
      <c r="BI17" s="125"/>
      <c r="BJ17" s="125"/>
      <c r="BK17" s="125"/>
      <c r="BL17" s="36" t="s">
        <v>180</v>
      </c>
      <c r="BM17" s="27" t="s">
        <v>162</v>
      </c>
      <c r="BN17" s="27" t="s">
        <v>162</v>
      </c>
      <c r="BO17" s="27" t="s">
        <v>162</v>
      </c>
      <c r="BP17" s="27" t="s">
        <v>162</v>
      </c>
      <c r="BQ17" s="27" t="s">
        <v>162</v>
      </c>
      <c r="BR17" s="27" t="s">
        <v>162</v>
      </c>
      <c r="BS17" s="34"/>
      <c r="BT17" s="35">
        <v>598</v>
      </c>
      <c r="BU17" s="87">
        <v>7.14</v>
      </c>
      <c r="BV17" s="87"/>
      <c r="BW17" s="36" t="s">
        <v>180</v>
      </c>
      <c r="BX17" s="129">
        <v>6.534314308237799</v>
      </c>
      <c r="BY17" s="130">
        <v>6.3174720155720783</v>
      </c>
      <c r="BZ17" s="130">
        <v>-0.21684229266572075</v>
      </c>
      <c r="CA17" s="130">
        <v>12.851786323809877</v>
      </c>
      <c r="CB17" s="136">
        <v>-1.6872541077343282</v>
      </c>
      <c r="CC17" s="130">
        <f t="shared" si="8"/>
        <v>6.534314308237799</v>
      </c>
      <c r="CD17" s="130">
        <f t="shared" si="9"/>
        <v>6.3174720155720783</v>
      </c>
      <c r="CE17" s="130">
        <f t="shared" si="2"/>
        <v>-0.21684229266572075</v>
      </c>
      <c r="CF17" s="130">
        <f t="shared" si="3"/>
        <v>12.851786323809877</v>
      </c>
      <c r="CG17" s="136">
        <f t="shared" si="4"/>
        <v>-1.6872541077343282</v>
      </c>
      <c r="CH17" s="27" t="str">
        <f t="shared" si="0"/>
        <v>PASS</v>
      </c>
      <c r="CI17" s="87">
        <f t="shared" si="10"/>
        <v>1.0564334474200798</v>
      </c>
      <c r="CJ17" s="87">
        <f t="shared" si="11"/>
        <v>1.0926947003742138</v>
      </c>
      <c r="CK17" s="118" t="e">
        <f t="shared" si="12"/>
        <v>#VALUE!</v>
      </c>
      <c r="CL17" s="132" t="e">
        <f t="shared" si="13"/>
        <v>#VALUE!</v>
      </c>
      <c r="CM17" s="133">
        <v>337.3585152790825</v>
      </c>
      <c r="CN17" s="87" t="s">
        <v>164</v>
      </c>
      <c r="CO17" s="87">
        <v>1.06</v>
      </c>
      <c r="CP17" s="87">
        <v>1.0900000000000001</v>
      </c>
      <c r="CQ17" s="27">
        <v>0.56000000000000005</v>
      </c>
      <c r="CR17" s="87">
        <f t="shared" si="5"/>
        <v>1.06</v>
      </c>
      <c r="CS17" s="87">
        <f t="shared" si="5"/>
        <v>1.0900000000000001</v>
      </c>
      <c r="CT17" s="87" t="e">
        <f t="shared" si="6"/>
        <v>#VALUE!</v>
      </c>
    </row>
    <row r="18" spans="1:102" ht="15.75">
      <c r="A18" s="36" t="s">
        <v>181</v>
      </c>
      <c r="B18" s="27" t="s">
        <v>155</v>
      </c>
      <c r="C18" s="114">
        <v>7.13</v>
      </c>
      <c r="D18" s="31">
        <v>14.8</v>
      </c>
      <c r="E18" s="115">
        <v>8.6910000000000007</v>
      </c>
      <c r="F18" s="27">
        <v>623</v>
      </c>
      <c r="G18" s="27">
        <v>15</v>
      </c>
      <c r="H18" s="116">
        <v>261.66000000000003</v>
      </c>
      <c r="I18" s="116"/>
      <c r="J18" s="36" t="s">
        <v>181</v>
      </c>
      <c r="K18" s="134">
        <v>8.1623177187834531E-2</v>
      </c>
      <c r="L18" s="117">
        <v>12.595658402579483</v>
      </c>
      <c r="M18" s="117">
        <v>41.471960048921929</v>
      </c>
      <c r="N18" s="87">
        <v>0.03</v>
      </c>
      <c r="O18" s="87">
        <v>7.079168082051682</v>
      </c>
      <c r="P18" s="118"/>
      <c r="Q18" s="118" t="s">
        <v>156</v>
      </c>
      <c r="R18" s="120" t="s">
        <v>156</v>
      </c>
      <c r="S18" s="118">
        <v>261.66000000000003</v>
      </c>
      <c r="T18" s="87">
        <f t="shared" si="7"/>
        <v>5.2286562976773192</v>
      </c>
      <c r="U18" s="36" t="s">
        <v>181</v>
      </c>
      <c r="V18" s="35">
        <v>0.02</v>
      </c>
      <c r="W18" s="27">
        <v>0.08</v>
      </c>
      <c r="X18" s="27">
        <v>95.8</v>
      </c>
      <c r="Y18" s="27" t="s">
        <v>158</v>
      </c>
      <c r="Z18" s="27">
        <v>1.59</v>
      </c>
      <c r="AA18" s="27">
        <v>15.4</v>
      </c>
      <c r="AB18" s="27" t="s">
        <v>158</v>
      </c>
      <c r="AC18" s="27">
        <v>8.9700000000000006</v>
      </c>
      <c r="AD18" s="27" t="s">
        <v>178</v>
      </c>
      <c r="AE18" s="87">
        <v>6.97</v>
      </c>
      <c r="AF18" s="27">
        <v>0.44</v>
      </c>
      <c r="AG18" s="36" t="s">
        <v>181</v>
      </c>
      <c r="AH18" s="121">
        <v>10.1</v>
      </c>
      <c r="AI18" s="27" t="s">
        <v>159</v>
      </c>
      <c r="AJ18" s="87">
        <v>0.24</v>
      </c>
      <c r="AK18" s="27">
        <v>9.83</v>
      </c>
      <c r="AL18" s="87">
        <v>0.09</v>
      </c>
      <c r="AM18" s="27" t="s">
        <v>159</v>
      </c>
      <c r="AN18" s="27" t="s">
        <v>159</v>
      </c>
      <c r="AO18" s="87">
        <v>0.73</v>
      </c>
      <c r="AP18" s="34">
        <v>0.39</v>
      </c>
      <c r="AQ18" s="122">
        <v>0.71227700000000005</v>
      </c>
      <c r="AR18" s="123">
        <v>9.0000000000000002E-6</v>
      </c>
      <c r="AS18" s="36" t="s">
        <v>181</v>
      </c>
      <c r="AT18" s="124">
        <v>72.03</v>
      </c>
      <c r="AU18" s="125" t="str">
        <f t="shared" si="1"/>
        <v>133 ± 21</v>
      </c>
      <c r="AV18" s="27">
        <v>133</v>
      </c>
      <c r="AW18" s="27">
        <v>21</v>
      </c>
      <c r="AX18" s="126">
        <v>21.1</v>
      </c>
      <c r="AY18" s="35" t="s">
        <v>160</v>
      </c>
      <c r="AZ18" s="27" t="s">
        <v>160</v>
      </c>
      <c r="BA18" s="27" t="s">
        <v>161</v>
      </c>
      <c r="BB18" s="122" t="s">
        <v>162</v>
      </c>
      <c r="BC18" s="125" t="s">
        <v>162</v>
      </c>
      <c r="BD18" s="125" t="s">
        <v>162</v>
      </c>
      <c r="BE18" s="247">
        <v>0.16</v>
      </c>
      <c r="BF18" s="247">
        <v>0.14000000000000001</v>
      </c>
      <c r="BG18" s="247">
        <v>0.3</v>
      </c>
      <c r="BH18" s="125" t="s">
        <v>168</v>
      </c>
      <c r="BI18" s="125"/>
      <c r="BJ18" s="125"/>
      <c r="BK18" s="125"/>
      <c r="BL18" s="36" t="s">
        <v>181</v>
      </c>
      <c r="BM18" s="27" t="s">
        <v>162</v>
      </c>
      <c r="BN18" s="27" t="s">
        <v>162</v>
      </c>
      <c r="BO18" s="27" t="s">
        <v>162</v>
      </c>
      <c r="BP18" s="27" t="s">
        <v>162</v>
      </c>
      <c r="BQ18" s="27" t="s">
        <v>162</v>
      </c>
      <c r="BR18" s="27" t="s">
        <v>162</v>
      </c>
      <c r="BS18" s="34"/>
      <c r="BT18" s="35">
        <v>623</v>
      </c>
      <c r="BU18" s="87">
        <v>7.13</v>
      </c>
      <c r="BV18" s="87"/>
      <c r="BW18" s="36" t="s">
        <v>181</v>
      </c>
      <c r="BX18" s="129">
        <v>6.5658926888343707</v>
      </c>
      <c r="BY18" s="130">
        <v>6.4899515579883156</v>
      </c>
      <c r="BZ18" s="130">
        <v>-7.5941130846055138E-2</v>
      </c>
      <c r="CA18" s="130">
        <v>13.055844246822687</v>
      </c>
      <c r="CB18" s="136">
        <v>-0.58166388485016141</v>
      </c>
      <c r="CC18" s="130">
        <f t="shared" si="8"/>
        <v>6.5658926888343707</v>
      </c>
      <c r="CD18" s="130">
        <f t="shared" si="9"/>
        <v>6.4899515579883156</v>
      </c>
      <c r="CE18" s="130">
        <f t="shared" si="2"/>
        <v>-7.5941130846055138E-2</v>
      </c>
      <c r="CF18" s="130">
        <f t="shared" si="3"/>
        <v>13.055844246822687</v>
      </c>
      <c r="CG18" s="136">
        <f t="shared" si="4"/>
        <v>-0.58166388485016141</v>
      </c>
      <c r="CH18" s="27" t="str">
        <f t="shared" si="0"/>
        <v>PASS</v>
      </c>
      <c r="CI18" s="87">
        <f t="shared" si="10"/>
        <v>1.0417257717477231</v>
      </c>
      <c r="CJ18" s="87">
        <f t="shared" si="11"/>
        <v>1.0539153593634623</v>
      </c>
      <c r="CK18" s="118" t="e">
        <f t="shared" si="12"/>
        <v>#VALUE!</v>
      </c>
      <c r="CL18" s="132" t="e">
        <f t="shared" si="13"/>
        <v>#VALUE!</v>
      </c>
      <c r="CM18" s="133">
        <v>355.10684444127986</v>
      </c>
      <c r="CN18" s="87" t="s">
        <v>164</v>
      </c>
      <c r="CO18" s="87">
        <v>1.04</v>
      </c>
      <c r="CP18" s="87">
        <v>1.05</v>
      </c>
      <c r="CQ18" s="27">
        <v>0.56999999999999995</v>
      </c>
      <c r="CR18" s="87">
        <f t="shared" si="5"/>
        <v>1.04</v>
      </c>
      <c r="CS18" s="87">
        <f t="shared" si="5"/>
        <v>1.05</v>
      </c>
      <c r="CT18" s="87" t="e">
        <f t="shared" si="6"/>
        <v>#VALUE!</v>
      </c>
    </row>
    <row r="19" spans="1:102" ht="15.75">
      <c r="A19" s="36" t="s">
        <v>182</v>
      </c>
      <c r="B19" s="27" t="s">
        <v>155</v>
      </c>
      <c r="C19" s="114">
        <v>7.13</v>
      </c>
      <c r="D19" s="31">
        <v>13.7</v>
      </c>
      <c r="E19" s="115">
        <v>5.04</v>
      </c>
      <c r="F19" s="27">
        <v>674</v>
      </c>
      <c r="G19" s="27" t="s">
        <v>166</v>
      </c>
      <c r="H19" s="116">
        <v>210.87</v>
      </c>
      <c r="I19" s="116"/>
      <c r="J19" s="36" t="s">
        <v>182</v>
      </c>
      <c r="K19" s="134">
        <v>9.4992320028671862E-2</v>
      </c>
      <c r="L19" s="117">
        <v>49.566042993926231</v>
      </c>
      <c r="M19" s="117">
        <v>56.337177414568323</v>
      </c>
      <c r="N19" s="87">
        <v>0.04</v>
      </c>
      <c r="O19" s="87">
        <v>4.0454943635833125</v>
      </c>
      <c r="P19" s="118"/>
      <c r="Q19" s="118" t="s">
        <v>156</v>
      </c>
      <c r="R19" s="120" t="s">
        <v>156</v>
      </c>
      <c r="S19" s="118">
        <v>210.87</v>
      </c>
      <c r="T19" s="87">
        <f t="shared" si="7"/>
        <v>4.213738261450799</v>
      </c>
      <c r="U19" s="36" t="s">
        <v>182</v>
      </c>
      <c r="V19" s="35">
        <v>0.02</v>
      </c>
      <c r="W19" s="27">
        <v>0.05</v>
      </c>
      <c r="X19" s="27">
        <v>88.3</v>
      </c>
      <c r="Y19" s="27" t="s">
        <v>158</v>
      </c>
      <c r="Z19" s="27">
        <v>1.71</v>
      </c>
      <c r="AA19" s="27">
        <v>16.3</v>
      </c>
      <c r="AB19" s="27" t="s">
        <v>158</v>
      </c>
      <c r="AC19" s="27">
        <v>19.7</v>
      </c>
      <c r="AD19" s="27" t="s">
        <v>167</v>
      </c>
      <c r="AE19" s="87">
        <v>5.82</v>
      </c>
      <c r="AF19" s="27">
        <v>0.23</v>
      </c>
      <c r="AG19" s="36" t="s">
        <v>182</v>
      </c>
      <c r="AH19" s="35">
        <v>6.24</v>
      </c>
      <c r="AI19" s="27" t="s">
        <v>159</v>
      </c>
      <c r="AJ19" s="87">
        <v>0.19</v>
      </c>
      <c r="AK19" s="27">
        <v>4.1500000000000004</v>
      </c>
      <c r="AL19" s="87">
        <v>0.06</v>
      </c>
      <c r="AM19" s="27" t="s">
        <v>159</v>
      </c>
      <c r="AN19" s="27" t="s">
        <v>159</v>
      </c>
      <c r="AO19" s="87">
        <v>0.42</v>
      </c>
      <c r="AP19" s="34">
        <v>0.22</v>
      </c>
      <c r="AQ19" s="122">
        <v>0.71226299999999998</v>
      </c>
      <c r="AR19" s="123">
        <v>9.0000000000000002E-6</v>
      </c>
      <c r="AS19" s="36" t="s">
        <v>182</v>
      </c>
      <c r="AT19" s="124">
        <v>58.05</v>
      </c>
      <c r="AU19" s="77" t="str">
        <f t="shared" si="1"/>
        <v>820 ± 68</v>
      </c>
      <c r="AV19" s="27">
        <v>820</v>
      </c>
      <c r="AW19" s="27">
        <v>68</v>
      </c>
      <c r="AX19" s="126">
        <v>67.599999999999994</v>
      </c>
      <c r="AY19" s="35" t="s">
        <v>160</v>
      </c>
      <c r="AZ19" s="27" t="s">
        <v>160</v>
      </c>
      <c r="BA19" s="27" t="s">
        <v>161</v>
      </c>
      <c r="BB19" s="122" t="s">
        <v>162</v>
      </c>
      <c r="BC19" s="125" t="s">
        <v>162</v>
      </c>
      <c r="BD19" s="125" t="s">
        <v>162</v>
      </c>
      <c r="BE19" s="247">
        <v>0.04</v>
      </c>
      <c r="BF19" s="247">
        <v>0.02</v>
      </c>
      <c r="BG19" s="247">
        <v>0.06</v>
      </c>
      <c r="BH19" s="125" t="s">
        <v>168</v>
      </c>
      <c r="BI19" s="125"/>
      <c r="BJ19" s="125"/>
      <c r="BK19" s="125"/>
      <c r="BL19" s="36" t="s">
        <v>182</v>
      </c>
      <c r="BM19" s="27" t="s">
        <v>162</v>
      </c>
      <c r="BN19" s="27" t="s">
        <v>162</v>
      </c>
      <c r="BO19" s="27" t="s">
        <v>162</v>
      </c>
      <c r="BP19" s="27" t="s">
        <v>162</v>
      </c>
      <c r="BQ19" s="27" t="s">
        <v>162</v>
      </c>
      <c r="BR19" s="27" t="s">
        <v>162</v>
      </c>
      <c r="BS19" s="34"/>
      <c r="BT19" s="35">
        <v>674</v>
      </c>
      <c r="BU19" s="87">
        <v>7.13</v>
      </c>
      <c r="BV19" s="87"/>
      <c r="BW19" s="36" t="s">
        <v>182</v>
      </c>
      <c r="BX19" s="129">
        <v>6.8551380337297045</v>
      </c>
      <c r="BY19" s="130">
        <v>6.6543037309935702</v>
      </c>
      <c r="BZ19" s="130">
        <v>-0.20083430273613434</v>
      </c>
      <c r="CA19" s="130">
        <v>13.509441764723274</v>
      </c>
      <c r="CB19" s="136">
        <v>-1.4866217733775338</v>
      </c>
      <c r="CC19" s="130">
        <f t="shared" si="8"/>
        <v>6.8551380337297045</v>
      </c>
      <c r="CD19" s="130">
        <f t="shared" si="9"/>
        <v>6.6543037309935702</v>
      </c>
      <c r="CE19" s="130">
        <f t="shared" si="2"/>
        <v>-0.20083430273613434</v>
      </c>
      <c r="CF19" s="130">
        <f t="shared" si="3"/>
        <v>13.509441764723274</v>
      </c>
      <c r="CG19" s="136">
        <f t="shared" si="4"/>
        <v>-1.4866217733775338</v>
      </c>
      <c r="CH19" s="27" t="str">
        <f t="shared" si="0"/>
        <v>PASS</v>
      </c>
      <c r="CI19" s="87">
        <f t="shared" si="10"/>
        <v>0.98728542002871955</v>
      </c>
      <c r="CJ19" s="87">
        <f t="shared" si="11"/>
        <v>1.0170827943219145</v>
      </c>
      <c r="CK19" s="118" t="e">
        <f t="shared" si="12"/>
        <v>#VALUE!</v>
      </c>
      <c r="CL19" s="132" t="e">
        <f t="shared" si="13"/>
        <v>#VALUE!</v>
      </c>
      <c r="CM19" s="133">
        <v>375.05796816995081</v>
      </c>
      <c r="CN19" s="87" t="s">
        <v>164</v>
      </c>
      <c r="CO19" s="87">
        <v>0.99</v>
      </c>
      <c r="CP19" s="87">
        <v>1.02</v>
      </c>
      <c r="CQ19" s="27">
        <v>0.56000000000000005</v>
      </c>
      <c r="CR19" s="87">
        <f t="shared" si="5"/>
        <v>0.99</v>
      </c>
      <c r="CS19" s="87">
        <f t="shared" si="5"/>
        <v>1.02</v>
      </c>
      <c r="CT19" s="87" t="e">
        <f t="shared" si="6"/>
        <v>#VALUE!</v>
      </c>
    </row>
    <row r="20" spans="1:102" ht="15.75">
      <c r="A20" s="36" t="s">
        <v>183</v>
      </c>
      <c r="B20" s="27" t="s">
        <v>155</v>
      </c>
      <c r="C20" s="114">
        <v>7.5</v>
      </c>
      <c r="D20" s="31">
        <v>13.2</v>
      </c>
      <c r="E20" s="115">
        <v>1.0049999999999999</v>
      </c>
      <c r="F20" s="27">
        <v>605</v>
      </c>
      <c r="G20" s="27" t="s">
        <v>166</v>
      </c>
      <c r="H20" s="116">
        <v>212.33</v>
      </c>
      <c r="I20" s="116"/>
      <c r="J20" s="36" t="s">
        <v>183</v>
      </c>
      <c r="K20" s="134">
        <v>0.26895409921813501</v>
      </c>
      <c r="L20" s="117">
        <v>51.810575868433652</v>
      </c>
      <c r="M20" s="117">
        <v>17.081054476145784</v>
      </c>
      <c r="N20" s="87">
        <v>0.09</v>
      </c>
      <c r="O20" s="87">
        <v>3.9902110206629242</v>
      </c>
      <c r="P20" s="118"/>
      <c r="Q20" s="118" t="s">
        <v>156</v>
      </c>
      <c r="R20" s="120" t="s">
        <v>156</v>
      </c>
      <c r="S20" s="118">
        <v>212.33</v>
      </c>
      <c r="T20" s="87">
        <f t="shared" si="7"/>
        <v>4.2429129086823556</v>
      </c>
      <c r="U20" s="36" t="s">
        <v>183</v>
      </c>
      <c r="V20" s="35">
        <v>0.01</v>
      </c>
      <c r="W20" s="27">
        <v>0.24</v>
      </c>
      <c r="X20" s="27">
        <v>45.3</v>
      </c>
      <c r="Y20" s="27" t="s">
        <v>158</v>
      </c>
      <c r="Z20" s="27">
        <v>2.29</v>
      </c>
      <c r="AA20" s="27">
        <v>19.399999999999999</v>
      </c>
      <c r="AB20" s="27" t="s">
        <v>158</v>
      </c>
      <c r="AC20" s="27">
        <v>45.1</v>
      </c>
      <c r="AD20" s="27" t="s">
        <v>167</v>
      </c>
      <c r="AE20" s="87">
        <v>4.4400000000000004</v>
      </c>
      <c r="AF20" s="27">
        <v>1.06</v>
      </c>
      <c r="AG20" s="36" t="s">
        <v>183</v>
      </c>
      <c r="AH20" s="121">
        <v>11.56</v>
      </c>
      <c r="AI20" s="27" t="s">
        <v>159</v>
      </c>
      <c r="AJ20" s="87">
        <v>0.2</v>
      </c>
      <c r="AK20" s="27">
        <v>1.1599999999999999</v>
      </c>
      <c r="AL20" s="87">
        <v>0.11</v>
      </c>
      <c r="AM20" s="27" t="s">
        <v>159</v>
      </c>
      <c r="AN20" s="27" t="s">
        <v>159</v>
      </c>
      <c r="AO20" s="87">
        <v>0.2</v>
      </c>
      <c r="AP20" s="34">
        <v>0.16</v>
      </c>
      <c r="AQ20" s="122">
        <v>0.71151600000000004</v>
      </c>
      <c r="AR20" s="123">
        <v>7.9999999999999996E-6</v>
      </c>
      <c r="AS20" s="36" t="s">
        <v>183</v>
      </c>
      <c r="AT20" s="124">
        <v>54.08</v>
      </c>
      <c r="AU20" s="125" t="str">
        <f t="shared" si="1"/>
        <v>288 ± 15</v>
      </c>
      <c r="AV20" s="27">
        <v>288</v>
      </c>
      <c r="AW20" s="27">
        <v>15</v>
      </c>
      <c r="AX20" s="126">
        <v>14.5</v>
      </c>
      <c r="AY20" s="35">
        <v>5.3E-3</v>
      </c>
      <c r="AZ20" s="27" t="s">
        <v>160</v>
      </c>
      <c r="BA20" s="27" t="s">
        <v>161</v>
      </c>
      <c r="BB20" s="122" t="s">
        <v>162</v>
      </c>
      <c r="BC20" s="125" t="s">
        <v>162</v>
      </c>
      <c r="BD20" s="125" t="s">
        <v>162</v>
      </c>
      <c r="BE20" s="247">
        <v>0.09</v>
      </c>
      <c r="BF20" s="247">
        <v>0.09</v>
      </c>
      <c r="BG20" s="247">
        <v>0.18</v>
      </c>
      <c r="BH20" s="125" t="s">
        <v>168</v>
      </c>
      <c r="BI20" s="125"/>
      <c r="BJ20" s="125"/>
      <c r="BK20" s="125"/>
      <c r="BL20" s="36" t="s">
        <v>183</v>
      </c>
      <c r="BM20" s="27" t="s">
        <v>176</v>
      </c>
      <c r="BN20" s="27" t="s">
        <v>176</v>
      </c>
      <c r="BO20" s="27" t="s">
        <v>176</v>
      </c>
      <c r="BP20" s="27" t="s">
        <v>184</v>
      </c>
      <c r="BQ20" s="27" t="s">
        <v>185</v>
      </c>
      <c r="BR20" s="27" t="s">
        <v>162</v>
      </c>
      <c r="BS20" s="34"/>
      <c r="BT20" s="35">
        <v>605</v>
      </c>
      <c r="BU20" s="87">
        <v>7.5</v>
      </c>
      <c r="BV20" s="87"/>
      <c r="BW20" s="36" t="s">
        <v>183</v>
      </c>
      <c r="BX20" s="129">
        <v>6.1385683071251451</v>
      </c>
      <c r="BY20" s="130">
        <v>5.9049547288498987</v>
      </c>
      <c r="BZ20" s="130">
        <v>-0.23361357827524643</v>
      </c>
      <c r="CA20" s="130">
        <v>12.043523035975044</v>
      </c>
      <c r="CB20" s="136">
        <v>-1.9397445214114049</v>
      </c>
      <c r="CC20" s="130">
        <f t="shared" si="8"/>
        <v>6.1385683071251451</v>
      </c>
      <c r="CD20" s="130">
        <f t="shared" si="9"/>
        <v>5.9049547288498987</v>
      </c>
      <c r="CE20" s="130">
        <f t="shared" si="2"/>
        <v>-0.23361357827524643</v>
      </c>
      <c r="CF20" s="130">
        <f t="shared" si="3"/>
        <v>12.043523035975044</v>
      </c>
      <c r="CG20" s="136">
        <f t="shared" si="4"/>
        <v>-1.9397445214114049</v>
      </c>
      <c r="CH20" s="27" t="str">
        <f t="shared" si="0"/>
        <v>PASS</v>
      </c>
      <c r="CI20" s="87">
        <f t="shared" si="10"/>
        <v>0.97602557501651221</v>
      </c>
      <c r="CJ20" s="87">
        <f t="shared" si="11"/>
        <v>1.0146393896074621</v>
      </c>
      <c r="CK20" s="118" t="e">
        <f t="shared" si="12"/>
        <v>#VALUE!</v>
      </c>
      <c r="CL20" s="132" t="e">
        <f t="shared" si="13"/>
        <v>#VALUE!</v>
      </c>
      <c r="CM20" s="133">
        <v>323.18610803931085</v>
      </c>
      <c r="CN20" s="87" t="s">
        <v>164</v>
      </c>
      <c r="CO20" s="87">
        <v>0.98</v>
      </c>
      <c r="CP20" s="87">
        <v>1.01</v>
      </c>
      <c r="CQ20" s="27">
        <v>0.53</v>
      </c>
      <c r="CR20" s="87">
        <f t="shared" si="5"/>
        <v>0.98</v>
      </c>
      <c r="CS20" s="87">
        <f t="shared" si="5"/>
        <v>1.01</v>
      </c>
      <c r="CT20" s="87" t="e">
        <f t="shared" si="6"/>
        <v>#VALUE!</v>
      </c>
    </row>
    <row r="21" spans="1:102">
      <c r="A21" s="36" t="s">
        <v>186</v>
      </c>
      <c r="B21" s="27" t="s">
        <v>187</v>
      </c>
      <c r="C21" s="146">
        <v>5.81</v>
      </c>
      <c r="D21" s="27" t="s">
        <v>188</v>
      </c>
      <c r="E21" s="27" t="s">
        <v>162</v>
      </c>
      <c r="F21" s="27" t="s">
        <v>162</v>
      </c>
      <c r="G21" s="27" t="s">
        <v>162</v>
      </c>
      <c r="H21" s="118" t="s">
        <v>189</v>
      </c>
      <c r="I21" s="118"/>
      <c r="J21" s="36" t="s">
        <v>186</v>
      </c>
      <c r="K21" s="134" t="s">
        <v>190</v>
      </c>
      <c r="L21" s="147" t="s">
        <v>157</v>
      </c>
      <c r="M21" s="147" t="s">
        <v>185</v>
      </c>
      <c r="N21" s="147" t="s">
        <v>157</v>
      </c>
      <c r="O21" s="87">
        <v>0.22430155188484777</v>
      </c>
      <c r="P21" s="27"/>
      <c r="Q21" s="118" t="s">
        <v>189</v>
      </c>
      <c r="R21" s="120" t="s">
        <v>191</v>
      </c>
      <c r="S21" s="119" t="s">
        <v>156</v>
      </c>
      <c r="T21" s="140" t="s">
        <v>156</v>
      </c>
      <c r="U21" s="36" t="s">
        <v>186</v>
      </c>
      <c r="V21" s="35" t="s">
        <v>157</v>
      </c>
      <c r="W21" s="27" t="s">
        <v>158</v>
      </c>
      <c r="X21" s="147">
        <v>0.21</v>
      </c>
      <c r="Y21" s="27" t="s">
        <v>158</v>
      </c>
      <c r="Z21" s="27">
        <v>0.01</v>
      </c>
      <c r="AA21" s="27">
        <v>0.01</v>
      </c>
      <c r="AB21" s="27" t="s">
        <v>158</v>
      </c>
      <c r="AC21" s="27" t="s">
        <v>157</v>
      </c>
      <c r="AD21" s="27">
        <v>0.02</v>
      </c>
      <c r="AE21" s="27">
        <v>0.02</v>
      </c>
      <c r="AF21" s="27" t="s">
        <v>158</v>
      </c>
      <c r="AG21" s="36" t="s">
        <v>186</v>
      </c>
      <c r="AH21" s="35" t="s">
        <v>159</v>
      </c>
      <c r="AI21" s="27" t="s">
        <v>159</v>
      </c>
      <c r="AJ21" s="27" t="s">
        <v>159</v>
      </c>
      <c r="AK21" s="27" t="s">
        <v>159</v>
      </c>
      <c r="AL21" s="27" t="s">
        <v>159</v>
      </c>
      <c r="AM21" s="27" t="s">
        <v>159</v>
      </c>
      <c r="AN21" s="27" t="s">
        <v>159</v>
      </c>
      <c r="AO21" s="27" t="s">
        <v>159</v>
      </c>
      <c r="AP21" s="34" t="s">
        <v>159</v>
      </c>
      <c r="AQ21" s="148" t="s">
        <v>162</v>
      </c>
      <c r="AR21" s="149" t="s">
        <v>162</v>
      </c>
      <c r="AS21" s="36" t="s">
        <v>186</v>
      </c>
      <c r="AT21" s="124" t="s">
        <v>162</v>
      </c>
      <c r="AU21" s="150" t="s">
        <v>162</v>
      </c>
      <c r="AV21" s="27" t="s">
        <v>162</v>
      </c>
      <c r="AW21" s="27" t="s">
        <v>162</v>
      </c>
      <c r="AX21" s="135" t="s">
        <v>162</v>
      </c>
      <c r="AY21" s="27" t="s">
        <v>162</v>
      </c>
      <c r="AZ21" s="27" t="s">
        <v>162</v>
      </c>
      <c r="BA21" s="27" t="s">
        <v>162</v>
      </c>
      <c r="BB21" s="151" t="s">
        <v>162</v>
      </c>
      <c r="BC21" s="152" t="s">
        <v>162</v>
      </c>
      <c r="BD21" s="152" t="s">
        <v>162</v>
      </c>
      <c r="BE21" s="250" t="s">
        <v>162</v>
      </c>
      <c r="BF21" s="250" t="s">
        <v>162</v>
      </c>
      <c r="BG21" s="250" t="s">
        <v>162</v>
      </c>
      <c r="BH21" s="250" t="s">
        <v>162</v>
      </c>
      <c r="BI21" s="261"/>
      <c r="BJ21" s="261"/>
      <c r="BK21" s="125"/>
      <c r="BL21" s="36" t="s">
        <v>192</v>
      </c>
      <c r="BM21" s="27" t="s">
        <v>162</v>
      </c>
      <c r="BN21" s="27" t="s">
        <v>162</v>
      </c>
      <c r="BO21" s="27" t="s">
        <v>162</v>
      </c>
      <c r="BP21" s="27" t="s">
        <v>162</v>
      </c>
      <c r="BQ21" s="27" t="s">
        <v>162</v>
      </c>
      <c r="BR21" s="27" t="s">
        <v>162</v>
      </c>
      <c r="BS21" s="34"/>
      <c r="BT21" s="35" t="s">
        <v>162</v>
      </c>
      <c r="BU21" s="140">
        <v>5.81</v>
      </c>
      <c r="BV21" s="140"/>
      <c r="BW21" s="36" t="s">
        <v>186</v>
      </c>
      <c r="BX21" s="134" t="s">
        <v>156</v>
      </c>
      <c r="BY21" s="153" t="s">
        <v>156</v>
      </c>
      <c r="BZ21" s="147" t="s">
        <v>156</v>
      </c>
      <c r="CA21" s="147" t="s">
        <v>156</v>
      </c>
      <c r="CB21" s="120" t="s">
        <v>156</v>
      </c>
      <c r="CC21" s="147" t="s">
        <v>156</v>
      </c>
      <c r="CD21" s="153" t="s">
        <v>156</v>
      </c>
      <c r="CE21" s="147" t="s">
        <v>156</v>
      </c>
      <c r="CF21" s="147" t="s">
        <v>156</v>
      </c>
      <c r="CG21" s="120" t="s">
        <v>156</v>
      </c>
      <c r="CH21" s="27" t="str">
        <f t="shared" si="0"/>
        <v>PASS</v>
      </c>
      <c r="CI21" s="140" t="s">
        <v>156</v>
      </c>
      <c r="CJ21" s="140" t="s">
        <v>156</v>
      </c>
      <c r="CK21" s="119" t="s">
        <v>156</v>
      </c>
      <c r="CL21" s="144" t="s">
        <v>156</v>
      </c>
      <c r="CM21" s="80" t="s">
        <v>156</v>
      </c>
      <c r="CN21" s="140" t="s">
        <v>164</v>
      </c>
      <c r="CO21" s="140" t="s">
        <v>156</v>
      </c>
      <c r="CP21" s="140" t="s">
        <v>156</v>
      </c>
      <c r="CQ21" s="139" t="s">
        <v>156</v>
      </c>
      <c r="CR21" s="140" t="s">
        <v>156</v>
      </c>
      <c r="CS21" s="140" t="s">
        <v>156</v>
      </c>
      <c r="CT21" s="140" t="s">
        <v>156</v>
      </c>
    </row>
    <row r="22" spans="1:102" s="110" customFormat="1">
      <c r="A22" s="98" t="s">
        <v>193</v>
      </c>
      <c r="B22" s="99"/>
      <c r="C22" s="100"/>
      <c r="D22" s="154"/>
      <c r="E22" s="101"/>
      <c r="F22" s="155"/>
      <c r="G22" s="155"/>
      <c r="H22" s="156"/>
      <c r="I22" s="157"/>
      <c r="J22" s="98" t="s">
        <v>193</v>
      </c>
      <c r="K22" s="158"/>
      <c r="L22" s="159"/>
      <c r="M22" s="159"/>
      <c r="N22" s="160"/>
      <c r="O22" s="159"/>
      <c r="P22" s="6"/>
      <c r="Q22" s="161"/>
      <c r="R22" s="162"/>
      <c r="S22" s="163"/>
      <c r="T22" s="154"/>
      <c r="U22" s="98" t="s">
        <v>193</v>
      </c>
      <c r="V22" s="164"/>
      <c r="W22" s="155"/>
      <c r="X22" s="155"/>
      <c r="Y22" s="155"/>
      <c r="Z22" s="155"/>
      <c r="AA22" s="155"/>
      <c r="AB22" s="155"/>
      <c r="AC22" s="155"/>
      <c r="AD22" s="155"/>
      <c r="AE22" s="155"/>
      <c r="AF22" s="155"/>
      <c r="AG22" s="98" t="s">
        <v>193</v>
      </c>
      <c r="AH22" s="164"/>
      <c r="AI22" s="155"/>
      <c r="AJ22" s="155"/>
      <c r="AK22" s="155"/>
      <c r="AL22" s="155"/>
      <c r="AM22" s="155"/>
      <c r="AN22" s="155"/>
      <c r="AO22" s="155"/>
      <c r="AP22" s="165"/>
      <c r="AQ22" s="109"/>
      <c r="AS22" s="98" t="s">
        <v>193</v>
      </c>
      <c r="AT22" s="111"/>
      <c r="AU22" s="166"/>
      <c r="AV22" s="155"/>
      <c r="AW22" s="155"/>
      <c r="AX22" s="112"/>
      <c r="AY22" s="164"/>
      <c r="AZ22" s="155"/>
      <c r="BA22" s="102"/>
      <c r="BB22" s="109"/>
      <c r="BE22" s="248"/>
      <c r="BF22" s="248"/>
      <c r="BG22" s="248"/>
      <c r="BH22" s="248"/>
      <c r="BI22" s="260"/>
      <c r="BJ22" s="260"/>
      <c r="BK22"/>
      <c r="BL22" s="98" t="s">
        <v>193</v>
      </c>
      <c r="BM22" s="155"/>
      <c r="BN22" s="155"/>
      <c r="BO22" s="155"/>
      <c r="BP22" s="155"/>
      <c r="BQ22" s="155"/>
      <c r="BR22" s="155"/>
      <c r="BS22" s="165"/>
      <c r="BT22" s="164"/>
      <c r="BU22" s="154"/>
      <c r="BV22" s="140"/>
      <c r="BW22" s="98" t="s">
        <v>193</v>
      </c>
      <c r="BX22" s="167"/>
      <c r="BY22" s="168"/>
      <c r="BZ22" s="169"/>
      <c r="CA22" s="169"/>
      <c r="CB22" s="170"/>
      <c r="CC22" s="167" t="s">
        <v>194</v>
      </c>
      <c r="CD22" s="168"/>
      <c r="CE22" s="169"/>
      <c r="CF22" s="169"/>
      <c r="CG22" s="170"/>
      <c r="CH22" s="155"/>
      <c r="CI22" s="159"/>
      <c r="CJ22" s="159"/>
      <c r="CK22" s="161"/>
      <c r="CL22" s="171"/>
      <c r="CM22" s="172"/>
      <c r="CN22" s="159"/>
      <c r="CO22" s="159"/>
      <c r="CP22" s="159"/>
      <c r="CQ22" s="159"/>
      <c r="CR22" s="159"/>
      <c r="CS22" s="159"/>
      <c r="CT22" s="159"/>
      <c r="CU22"/>
      <c r="CV22"/>
      <c r="CW22"/>
      <c r="CX22"/>
    </row>
    <row r="23" spans="1:102" ht="15.75">
      <c r="A23" s="36" t="s">
        <v>195</v>
      </c>
      <c r="B23" s="27" t="s">
        <v>155</v>
      </c>
      <c r="C23" s="114">
        <v>7.17</v>
      </c>
      <c r="D23" s="31">
        <v>15.6</v>
      </c>
      <c r="E23" s="115">
        <v>0.65600000000000003</v>
      </c>
      <c r="F23" s="118">
        <v>468.9</v>
      </c>
      <c r="G23" s="118">
        <v>16</v>
      </c>
      <c r="H23" s="118">
        <v>189</v>
      </c>
      <c r="I23" s="118"/>
      <c r="J23" s="36" t="s">
        <v>195</v>
      </c>
      <c r="K23" s="134">
        <v>0.18380360847484123</v>
      </c>
      <c r="L23" s="87">
        <v>8.6427928645799188</v>
      </c>
      <c r="M23" s="117">
        <v>48.719824242492116</v>
      </c>
      <c r="N23" s="87">
        <v>0.03</v>
      </c>
      <c r="O23" s="87">
        <v>0.14702667911132394</v>
      </c>
      <c r="P23" s="118"/>
      <c r="Q23" s="118">
        <v>189</v>
      </c>
      <c r="R23" s="132">
        <f t="shared" ref="R23:R76" si="14">(Q23/100.0869)*2</f>
        <v>3.7767180320301659</v>
      </c>
      <c r="S23" s="118">
        <v>177.33</v>
      </c>
      <c r="T23" s="87">
        <f t="shared" ref="T23:T34" si="15">(S23/100.0869)*2</f>
        <v>3.543520680528621</v>
      </c>
      <c r="U23" s="36" t="s">
        <v>195</v>
      </c>
      <c r="V23" s="35" t="s">
        <v>157</v>
      </c>
      <c r="W23" s="27">
        <v>0.08</v>
      </c>
      <c r="X23" s="27">
        <v>60.1</v>
      </c>
      <c r="Y23" s="27" t="s">
        <v>158</v>
      </c>
      <c r="Z23" s="27">
        <v>1.17</v>
      </c>
      <c r="AA23" s="27">
        <v>16.600000000000001</v>
      </c>
      <c r="AB23" s="87">
        <v>0.06</v>
      </c>
      <c r="AC23" s="87">
        <v>8.8000000000000007</v>
      </c>
      <c r="AD23" s="27">
        <v>0.03</v>
      </c>
      <c r="AE23" s="87">
        <v>8.9600000000000009</v>
      </c>
      <c r="AF23" s="27">
        <v>0.35</v>
      </c>
      <c r="AG23" s="36" t="s">
        <v>195</v>
      </c>
      <c r="AH23" s="121">
        <v>10.64</v>
      </c>
      <c r="AI23" s="27" t="s">
        <v>159</v>
      </c>
      <c r="AJ23" s="87">
        <v>0.3</v>
      </c>
      <c r="AK23" s="87">
        <v>3.8</v>
      </c>
      <c r="AL23" s="27">
        <v>3.43</v>
      </c>
      <c r="AM23" s="27" t="s">
        <v>159</v>
      </c>
      <c r="AN23" s="87">
        <v>0.38</v>
      </c>
      <c r="AO23" s="87" t="s">
        <v>196</v>
      </c>
      <c r="AP23" s="132">
        <v>0.14000000000000001</v>
      </c>
      <c r="AQ23" s="122">
        <v>0.71149399999999996</v>
      </c>
      <c r="AR23" s="123">
        <v>7.9999999999999996E-6</v>
      </c>
      <c r="AS23" s="36" t="s">
        <v>195</v>
      </c>
      <c r="AT23" s="124">
        <v>48.26</v>
      </c>
      <c r="AU23" s="125" t="str">
        <f t="shared" ref="AU23:AU37" si="16">_xlfn.CONCAT(AV23, " ± ", AW23)</f>
        <v>135 ± 29</v>
      </c>
      <c r="AV23" s="27">
        <v>135</v>
      </c>
      <c r="AW23" s="27">
        <v>29</v>
      </c>
      <c r="AX23" s="126">
        <v>28.7</v>
      </c>
      <c r="AY23" s="35">
        <v>7.6999999999999996E-4</v>
      </c>
      <c r="AZ23" s="27" t="s">
        <v>160</v>
      </c>
      <c r="BA23" s="27" t="s">
        <v>160</v>
      </c>
      <c r="BB23" s="127" t="s">
        <v>162</v>
      </c>
      <c r="BC23" s="128" t="s">
        <v>162</v>
      </c>
      <c r="BD23" s="128" t="s">
        <v>162</v>
      </c>
      <c r="BE23" s="247">
        <v>0.03</v>
      </c>
      <c r="BF23" s="247">
        <v>0.05</v>
      </c>
      <c r="BG23" s="247">
        <v>0.08</v>
      </c>
      <c r="BH23" s="125" t="s">
        <v>168</v>
      </c>
      <c r="BI23" s="261"/>
      <c r="BJ23" s="261"/>
      <c r="BK23" s="125"/>
      <c r="BL23" s="36" t="s">
        <v>195</v>
      </c>
      <c r="BM23" s="27">
        <v>0.14000000000000001</v>
      </c>
      <c r="BN23" s="27">
        <v>0.18</v>
      </c>
      <c r="BO23" s="27">
        <v>0.11</v>
      </c>
      <c r="BP23" s="27">
        <v>0.15</v>
      </c>
      <c r="BQ23" s="27">
        <v>0.1</v>
      </c>
      <c r="BR23" s="27">
        <v>0.25</v>
      </c>
      <c r="BS23" s="34">
        <f>BP23+BQ23</f>
        <v>0.25</v>
      </c>
      <c r="BT23" s="141">
        <v>468.9</v>
      </c>
      <c r="BU23" s="87">
        <v>7.17</v>
      </c>
      <c r="BV23" s="87"/>
      <c r="BW23" s="36" t="s">
        <v>195</v>
      </c>
      <c r="BX23" s="121">
        <v>5.0469288690516318</v>
      </c>
      <c r="BY23" s="117">
        <v>4.786979641504459</v>
      </c>
      <c r="BZ23" s="117">
        <v>-0.25994922754717287</v>
      </c>
      <c r="CA23" s="117">
        <v>9.8339085105560908</v>
      </c>
      <c r="CB23" s="143">
        <v>-2.6433968474298242</v>
      </c>
      <c r="CC23" s="117">
        <f t="shared" ref="CC23:CC34" si="17">(K23/18.998)+(L23/35.45)+(2*(M23/96.06))+(O23/62.004)+R23</f>
        <v>5.0469288690516318</v>
      </c>
      <c r="CD23" s="117">
        <f t="shared" ref="CD23:CD34" si="18">(2*((W23/137.327)+(X23/40.078)+(AA23/24.305)+(AF23/87.62)))+(Z23/39.0983)+(AC23/22.99)+(10^-BU23)</f>
        <v>4.786979641504459</v>
      </c>
      <c r="CE23" s="117">
        <f t="shared" si="2"/>
        <v>-0.25994922754717287</v>
      </c>
      <c r="CF23" s="117">
        <f t="shared" si="3"/>
        <v>9.8339085105560908</v>
      </c>
      <c r="CG23" s="143">
        <f t="shared" si="4"/>
        <v>-2.6433968474298242</v>
      </c>
      <c r="CH23" s="27" t="str">
        <f t="shared" ref="CH23:CH38" si="19">IF(Z23&gt;10, "CHECK", "PASS")</f>
        <v>PASS</v>
      </c>
      <c r="CI23" s="87">
        <f t="shared" ref="CI23:CI37" si="20">CD23/(0.01*BT23)</f>
        <v>1.0208956369171378</v>
      </c>
      <c r="CJ23" s="87">
        <f t="shared" ref="CJ23:CJ37" si="21">CC23/(0.01*BT23)</f>
        <v>1.0763337319367949</v>
      </c>
      <c r="CK23" s="118">
        <f t="shared" ref="CK23:CK34" si="22">X23+AA23+AC23+L23+M23+(Q23/1.67)+Z23+(2.14*AE23)+O23+K23+AF23+W23+AB23</f>
        <v>277.20150008926896</v>
      </c>
      <c r="CL23" s="132">
        <f t="shared" ref="CL23:CL37" si="23">CK23/BT23</f>
        <v>0.59117402450259959</v>
      </c>
      <c r="CM23" s="133">
        <v>277.20150008926896</v>
      </c>
      <c r="CN23" s="87" t="s">
        <v>164</v>
      </c>
      <c r="CO23" s="87">
        <v>1.02</v>
      </c>
      <c r="CP23" s="87">
        <v>1.08</v>
      </c>
      <c r="CQ23" s="27">
        <v>0.59</v>
      </c>
      <c r="CR23" s="87">
        <f t="shared" si="5"/>
        <v>1.02</v>
      </c>
      <c r="CS23" s="87">
        <f t="shared" si="5"/>
        <v>1.08</v>
      </c>
      <c r="CT23" s="87">
        <f t="shared" si="6"/>
        <v>0.59</v>
      </c>
    </row>
    <row r="24" spans="1:102" ht="15.75">
      <c r="A24" s="36" t="s">
        <v>197</v>
      </c>
      <c r="B24" s="27" t="s">
        <v>155</v>
      </c>
      <c r="C24" s="114">
        <v>8.65</v>
      </c>
      <c r="D24" s="31">
        <v>13.8</v>
      </c>
      <c r="E24" s="115">
        <v>0.27800000000000002</v>
      </c>
      <c r="F24" s="27">
        <v>1100</v>
      </c>
      <c r="G24" s="27">
        <v>13</v>
      </c>
      <c r="H24" s="118">
        <v>461</v>
      </c>
      <c r="I24" s="118"/>
      <c r="J24" s="36" t="s">
        <v>197</v>
      </c>
      <c r="K24" s="114">
        <v>1.3916778288944034</v>
      </c>
      <c r="L24" s="117">
        <v>69.99548493651379</v>
      </c>
      <c r="M24" s="117">
        <v>12.400082719354279</v>
      </c>
      <c r="N24" s="87">
        <v>7.0000000000000007E-2</v>
      </c>
      <c r="O24" s="87">
        <v>6.6781129874334877E-2</v>
      </c>
      <c r="P24" s="118"/>
      <c r="Q24" s="118">
        <v>461</v>
      </c>
      <c r="R24" s="132">
        <f t="shared" si="14"/>
        <v>9.2119947765391874</v>
      </c>
      <c r="S24" s="118">
        <v>495.89</v>
      </c>
      <c r="T24" s="87">
        <f t="shared" si="15"/>
        <v>9.9091889148330097</v>
      </c>
      <c r="U24" s="36" t="s">
        <v>197</v>
      </c>
      <c r="V24" s="35" t="s">
        <v>157</v>
      </c>
      <c r="W24" s="27">
        <v>0.36</v>
      </c>
      <c r="X24" s="27">
        <v>3.73</v>
      </c>
      <c r="Y24" s="27" t="s">
        <v>158</v>
      </c>
      <c r="Z24" s="27">
        <v>1.05</v>
      </c>
      <c r="AA24" s="27">
        <v>1.21</v>
      </c>
      <c r="AB24" s="87">
        <v>0.01</v>
      </c>
      <c r="AC24" s="27">
        <v>232</v>
      </c>
      <c r="AD24" s="27">
        <v>0.05</v>
      </c>
      <c r="AE24" s="87">
        <v>4.18</v>
      </c>
      <c r="AF24" s="27">
        <v>0.22</v>
      </c>
      <c r="AG24" s="36" t="s">
        <v>197</v>
      </c>
      <c r="AH24" s="121">
        <v>15.48</v>
      </c>
      <c r="AI24" s="27" t="s">
        <v>159</v>
      </c>
      <c r="AJ24" s="27" t="s">
        <v>159</v>
      </c>
      <c r="AK24" s="27" t="s">
        <v>159</v>
      </c>
      <c r="AL24" s="87">
        <v>0.08</v>
      </c>
      <c r="AM24" s="27" t="s">
        <v>159</v>
      </c>
      <c r="AN24" s="87">
        <v>0.49</v>
      </c>
      <c r="AO24" s="27" t="s">
        <v>159</v>
      </c>
      <c r="AP24" s="34" t="s">
        <v>159</v>
      </c>
      <c r="AQ24" s="122">
        <v>0.71244300000000005</v>
      </c>
      <c r="AR24" s="123">
        <v>1.0000000000000001E-5</v>
      </c>
      <c r="AS24" s="36" t="s">
        <v>197</v>
      </c>
      <c r="AT24" s="124">
        <v>116.92</v>
      </c>
      <c r="AU24" s="125" t="str">
        <f t="shared" si="16"/>
        <v>56 ± 13</v>
      </c>
      <c r="AV24" s="27">
        <v>56</v>
      </c>
      <c r="AW24" s="27">
        <v>13</v>
      </c>
      <c r="AX24" s="126">
        <v>13.4</v>
      </c>
      <c r="AY24" s="35">
        <v>9.4</v>
      </c>
      <c r="AZ24" s="27">
        <v>9.7000000000000003E-2</v>
      </c>
      <c r="BA24" s="27" t="s">
        <v>160</v>
      </c>
      <c r="BB24" s="122">
        <v>-70.180000000000007</v>
      </c>
      <c r="BC24" s="125">
        <v>-194.7</v>
      </c>
      <c r="BD24" s="125" t="s">
        <v>162</v>
      </c>
      <c r="BE24" s="247">
        <v>0.06</v>
      </c>
      <c r="BF24" s="247">
        <v>0.04</v>
      </c>
      <c r="BG24" s="247">
        <v>0.09</v>
      </c>
      <c r="BH24" s="125" t="s">
        <v>168</v>
      </c>
      <c r="BI24" s="125"/>
      <c r="BJ24" s="125"/>
      <c r="BK24" s="125"/>
      <c r="BL24" s="36" t="s">
        <v>197</v>
      </c>
      <c r="BM24" s="27">
        <v>0.13</v>
      </c>
      <c r="BN24" s="27">
        <v>0.11</v>
      </c>
      <c r="BO24" s="27" t="s">
        <v>176</v>
      </c>
      <c r="BP24" s="27">
        <v>0.12</v>
      </c>
      <c r="BQ24" s="27" t="s">
        <v>185</v>
      </c>
      <c r="BR24" s="27">
        <v>0.12</v>
      </c>
      <c r="BS24" s="34">
        <f>BP24</f>
        <v>0.12</v>
      </c>
      <c r="BT24" s="35">
        <v>1103</v>
      </c>
      <c r="BU24" s="87">
        <v>8.65</v>
      </c>
      <c r="BV24" s="87"/>
      <c r="BW24" s="36" t="s">
        <v>197</v>
      </c>
      <c r="BX24" s="121">
        <v>11.518984198088162</v>
      </c>
      <c r="BY24" s="117">
        <v>10.414169120141112</v>
      </c>
      <c r="BZ24" s="117">
        <v>-1.10481507794705</v>
      </c>
      <c r="CA24" s="117">
        <v>21.933153318229273</v>
      </c>
      <c r="CB24" s="173">
        <v>-5.0371921534365347</v>
      </c>
      <c r="CC24" s="117">
        <f t="shared" si="17"/>
        <v>11.518984198088162</v>
      </c>
      <c r="CD24" s="117">
        <f t="shared" si="18"/>
        <v>10.414169120141112</v>
      </c>
      <c r="CE24" s="117">
        <f t="shared" si="2"/>
        <v>-1.10481507794705</v>
      </c>
      <c r="CF24" s="117">
        <f t="shared" si="3"/>
        <v>21.933153318229273</v>
      </c>
      <c r="CG24" s="143">
        <f t="shared" si="4"/>
        <v>-5.0371921534365347</v>
      </c>
      <c r="CH24" s="27" t="str">
        <f t="shared" si="19"/>
        <v>PASS</v>
      </c>
      <c r="CI24" s="87">
        <f t="shared" si="20"/>
        <v>0.94416764461841463</v>
      </c>
      <c r="CJ24" s="87">
        <f t="shared" si="21"/>
        <v>1.0443322029091717</v>
      </c>
      <c r="CK24" s="118">
        <f t="shared" si="22"/>
        <v>607.42713080625356</v>
      </c>
      <c r="CL24" s="132">
        <f t="shared" si="23"/>
        <v>0.55070456102108212</v>
      </c>
      <c r="CM24" s="133">
        <v>607.42713080625356</v>
      </c>
      <c r="CN24" s="87" t="s">
        <v>164</v>
      </c>
      <c r="CO24" s="87">
        <v>0.94</v>
      </c>
      <c r="CP24" s="87">
        <v>1.04</v>
      </c>
      <c r="CQ24" s="27">
        <v>0.55000000000000004</v>
      </c>
      <c r="CR24" s="87">
        <f t="shared" si="5"/>
        <v>0.94</v>
      </c>
      <c r="CS24" s="87">
        <f t="shared" si="5"/>
        <v>1.04</v>
      </c>
      <c r="CT24" s="87">
        <f t="shared" si="6"/>
        <v>0.55000000000000004</v>
      </c>
    </row>
    <row r="25" spans="1:102" ht="15.75">
      <c r="A25" s="36" t="s">
        <v>198</v>
      </c>
      <c r="B25" s="27" t="s">
        <v>170</v>
      </c>
      <c r="C25" s="114">
        <v>6.88</v>
      </c>
      <c r="D25" s="31">
        <v>12.9</v>
      </c>
      <c r="E25" s="115">
        <v>5.9950000000000001</v>
      </c>
      <c r="F25" s="27">
        <v>630</v>
      </c>
      <c r="G25" s="27" t="s">
        <v>166</v>
      </c>
      <c r="H25" s="118">
        <v>249</v>
      </c>
      <c r="I25" s="118"/>
      <c r="J25" s="36" t="s">
        <v>198</v>
      </c>
      <c r="K25" s="134">
        <v>7.2559614845559242E-2</v>
      </c>
      <c r="L25" s="87">
        <v>9.1452908419043339</v>
      </c>
      <c r="M25" s="117">
        <v>59.990267666759692</v>
      </c>
      <c r="N25" s="87">
        <v>0.02</v>
      </c>
      <c r="O25" s="87">
        <v>3.268259159648967</v>
      </c>
      <c r="P25" s="118"/>
      <c r="Q25" s="118">
        <v>249</v>
      </c>
      <c r="R25" s="132">
        <f t="shared" si="14"/>
        <v>4.9756761374365679</v>
      </c>
      <c r="S25" s="118">
        <v>231.23</v>
      </c>
      <c r="T25" s="87">
        <f t="shared" si="15"/>
        <v>4.6205847118853711</v>
      </c>
      <c r="U25" s="36" t="s">
        <v>198</v>
      </c>
      <c r="V25" s="35" t="s">
        <v>157</v>
      </c>
      <c r="W25" s="27">
        <v>0.13</v>
      </c>
      <c r="X25" s="27">
        <v>93.6</v>
      </c>
      <c r="Y25" s="27" t="s">
        <v>158</v>
      </c>
      <c r="Z25" s="27">
        <v>1.56</v>
      </c>
      <c r="AA25" s="27">
        <v>14.8</v>
      </c>
      <c r="AB25" s="87">
        <v>0.01</v>
      </c>
      <c r="AC25" s="117">
        <v>12</v>
      </c>
      <c r="AD25" s="27">
        <v>0.03</v>
      </c>
      <c r="AE25" s="87">
        <v>6.23</v>
      </c>
      <c r="AF25" s="27">
        <v>0.43</v>
      </c>
      <c r="AG25" s="36" t="s">
        <v>198</v>
      </c>
      <c r="AH25" s="35">
        <v>7.44</v>
      </c>
      <c r="AI25" s="27" t="s">
        <v>159</v>
      </c>
      <c r="AJ25" s="87">
        <v>0.42</v>
      </c>
      <c r="AK25" s="87" t="s">
        <v>199</v>
      </c>
      <c r="AL25" s="87">
        <v>0.17</v>
      </c>
      <c r="AM25" s="27" t="s">
        <v>159</v>
      </c>
      <c r="AN25" s="87">
        <v>0.08</v>
      </c>
      <c r="AO25" s="27" t="s">
        <v>159</v>
      </c>
      <c r="AP25" s="132">
        <v>0.4</v>
      </c>
      <c r="AQ25" s="122">
        <v>0.71234299999999995</v>
      </c>
      <c r="AR25" s="123">
        <v>6.9999999999999999E-6</v>
      </c>
      <c r="AS25" s="36" t="s">
        <v>198</v>
      </c>
      <c r="AT25" s="124">
        <v>70.06</v>
      </c>
      <c r="AU25" s="125" t="s">
        <v>162</v>
      </c>
      <c r="AV25" s="27" t="s">
        <v>162</v>
      </c>
      <c r="AW25" s="27" t="s">
        <v>162</v>
      </c>
      <c r="AX25" s="135" t="s">
        <v>162</v>
      </c>
      <c r="AY25" s="35" t="s">
        <v>162</v>
      </c>
      <c r="AZ25" s="27" t="s">
        <v>162</v>
      </c>
      <c r="BA25" s="27" t="s">
        <v>162</v>
      </c>
      <c r="BB25" s="122" t="s">
        <v>162</v>
      </c>
      <c r="BC25" s="125" t="s">
        <v>162</v>
      </c>
      <c r="BD25" s="125" t="s">
        <v>162</v>
      </c>
      <c r="BE25" s="247">
        <v>7.0000000000000007E-2</v>
      </c>
      <c r="BF25" s="247">
        <v>0.05</v>
      </c>
      <c r="BG25" s="247">
        <v>0.12</v>
      </c>
      <c r="BH25" s="125" t="s">
        <v>168</v>
      </c>
      <c r="BI25" s="125"/>
      <c r="BJ25" s="125"/>
      <c r="BK25" s="125"/>
      <c r="BL25" s="36" t="s">
        <v>198</v>
      </c>
      <c r="BM25" s="27" t="s">
        <v>176</v>
      </c>
      <c r="BN25" s="27">
        <v>0.11</v>
      </c>
      <c r="BO25" s="27" t="s">
        <v>176</v>
      </c>
      <c r="BP25" s="27" t="s">
        <v>184</v>
      </c>
      <c r="BQ25" s="27" t="s">
        <v>185</v>
      </c>
      <c r="BR25" s="27" t="s">
        <v>185</v>
      </c>
      <c r="BS25" s="34" t="str">
        <f>BP25</f>
        <v>&lt;0.08</v>
      </c>
      <c r="BT25" s="35">
        <v>630</v>
      </c>
      <c r="BU25" s="87">
        <v>6.88</v>
      </c>
      <c r="BV25" s="87"/>
      <c r="BW25" s="36" t="s">
        <v>198</v>
      </c>
      <c r="BX25" s="121">
        <v>6.5391997056509563</v>
      </c>
      <c r="BY25" s="117">
        <v>6.4623222081118321</v>
      </c>
      <c r="BZ25" s="117">
        <v>-7.6877497539124207E-2</v>
      </c>
      <c r="CA25" s="117">
        <v>13.001521913762788</v>
      </c>
      <c r="CB25" s="143">
        <v>-0.59129614247502338</v>
      </c>
      <c r="CC25" s="117">
        <f t="shared" si="17"/>
        <v>6.5391997056509563</v>
      </c>
      <c r="CD25" s="117">
        <f t="shared" si="18"/>
        <v>6.4623222081118321</v>
      </c>
      <c r="CE25" s="117">
        <f t="shared" si="2"/>
        <v>-7.6877497539124207E-2</v>
      </c>
      <c r="CF25" s="117">
        <f t="shared" si="3"/>
        <v>13.001521913762788</v>
      </c>
      <c r="CG25" s="143">
        <f t="shared" si="4"/>
        <v>-0.59129614247502338</v>
      </c>
      <c r="CH25" s="27" t="str">
        <f t="shared" si="19"/>
        <v>PASS</v>
      </c>
      <c r="CI25" s="87">
        <f t="shared" si="20"/>
        <v>1.0257654298590211</v>
      </c>
      <c r="CJ25" s="87">
        <f t="shared" si="21"/>
        <v>1.0379682072461835</v>
      </c>
      <c r="CK25" s="118">
        <f t="shared" si="22"/>
        <v>357.44037369034413</v>
      </c>
      <c r="CL25" s="132">
        <f t="shared" si="23"/>
        <v>0.56736567252435577</v>
      </c>
      <c r="CM25" s="133">
        <v>357.44037369034413</v>
      </c>
      <c r="CN25" s="87" t="s">
        <v>164</v>
      </c>
      <c r="CO25" s="87">
        <v>1.03</v>
      </c>
      <c r="CP25" s="87">
        <v>1.04</v>
      </c>
      <c r="CQ25" s="27">
        <v>0.56999999999999995</v>
      </c>
      <c r="CR25" s="87">
        <f t="shared" si="5"/>
        <v>1.03</v>
      </c>
      <c r="CS25" s="87">
        <f t="shared" si="5"/>
        <v>1.04</v>
      </c>
      <c r="CT25" s="87">
        <f t="shared" si="6"/>
        <v>0.56999999999999995</v>
      </c>
    </row>
    <row r="26" spans="1:102" ht="15.75">
      <c r="A26" s="36" t="s">
        <v>200</v>
      </c>
      <c r="B26" s="27" t="s">
        <v>155</v>
      </c>
      <c r="C26" s="114">
        <v>6.85</v>
      </c>
      <c r="D26" s="31">
        <v>14.4</v>
      </c>
      <c r="E26" s="115">
        <v>5.048</v>
      </c>
      <c r="F26" s="118">
        <v>495.3</v>
      </c>
      <c r="G26" s="118">
        <v>16</v>
      </c>
      <c r="H26" s="118">
        <v>233</v>
      </c>
      <c r="I26" s="118"/>
      <c r="J26" s="36" t="s">
        <v>200</v>
      </c>
      <c r="K26" s="134">
        <v>7.028676576244984E-2</v>
      </c>
      <c r="L26" s="87">
        <v>3.5465832009068046</v>
      </c>
      <c r="M26" s="117">
        <v>26.185179108125254</v>
      </c>
      <c r="N26" s="87">
        <v>0.02</v>
      </c>
      <c r="O26" s="87">
        <v>7.0622296971207152</v>
      </c>
      <c r="P26" s="118"/>
      <c r="Q26" s="118">
        <v>233</v>
      </c>
      <c r="R26" s="132">
        <f t="shared" si="14"/>
        <v>4.6559539759948603</v>
      </c>
      <c r="S26" s="118">
        <v>201.06</v>
      </c>
      <c r="T26" s="87">
        <f t="shared" si="15"/>
        <v>4.017708611216853</v>
      </c>
      <c r="U26" s="36" t="s">
        <v>200</v>
      </c>
      <c r="V26" s="35" t="s">
        <v>157</v>
      </c>
      <c r="W26" s="27">
        <v>0.17</v>
      </c>
      <c r="X26" s="27">
        <v>73.099999999999994</v>
      </c>
      <c r="Y26" s="27" t="s">
        <v>158</v>
      </c>
      <c r="Z26" s="87">
        <v>1.2</v>
      </c>
      <c r="AA26" s="27">
        <v>12.9</v>
      </c>
      <c r="AB26" s="27" t="s">
        <v>158</v>
      </c>
      <c r="AC26" s="27">
        <v>4.7699999999999996</v>
      </c>
      <c r="AD26" s="27">
        <v>0.03</v>
      </c>
      <c r="AE26" s="87">
        <v>4.8600000000000003</v>
      </c>
      <c r="AF26" s="27">
        <v>0.26</v>
      </c>
      <c r="AG26" s="36" t="s">
        <v>200</v>
      </c>
      <c r="AH26" s="35">
        <v>6.55</v>
      </c>
      <c r="AI26" s="27" t="s">
        <v>159</v>
      </c>
      <c r="AJ26" s="87">
        <v>0.25</v>
      </c>
      <c r="AK26" s="117">
        <v>23.21</v>
      </c>
      <c r="AL26" s="87">
        <v>7.0000000000000007E-2</v>
      </c>
      <c r="AM26" s="27" t="s">
        <v>159</v>
      </c>
      <c r="AN26" s="87">
        <v>0.06</v>
      </c>
      <c r="AO26" s="87" t="s">
        <v>201</v>
      </c>
      <c r="AP26" s="132">
        <v>0.67</v>
      </c>
      <c r="AQ26" s="122">
        <v>0.71143999999999996</v>
      </c>
      <c r="AR26" s="123">
        <v>1.1E-5</v>
      </c>
      <c r="AS26" s="36" t="s">
        <v>200</v>
      </c>
      <c r="AT26" s="124">
        <v>61.83</v>
      </c>
      <c r="AU26" s="77" t="str">
        <f t="shared" si="16"/>
        <v>1140 ± 124</v>
      </c>
      <c r="AV26" s="27">
        <v>1140</v>
      </c>
      <c r="AW26" s="27">
        <v>124</v>
      </c>
      <c r="AX26" s="135">
        <v>124</v>
      </c>
      <c r="AY26" s="35">
        <v>1.4E-2</v>
      </c>
      <c r="AZ26" s="27">
        <v>2.0000000000000001E-4</v>
      </c>
      <c r="BA26" s="27" t="s">
        <v>160</v>
      </c>
      <c r="BB26" s="122" t="s">
        <v>162</v>
      </c>
      <c r="BC26" s="125" t="s">
        <v>162</v>
      </c>
      <c r="BD26" s="125" t="s">
        <v>162</v>
      </c>
      <c r="BE26" s="247">
        <v>0.17</v>
      </c>
      <c r="BF26" s="247">
        <v>0.16</v>
      </c>
      <c r="BG26" s="247">
        <v>0.33</v>
      </c>
      <c r="BH26" s="125" t="s">
        <v>168</v>
      </c>
      <c r="BI26" s="125"/>
      <c r="BJ26" s="125"/>
      <c r="BK26" s="125"/>
      <c r="BL26" s="36" t="s">
        <v>200</v>
      </c>
      <c r="BM26" s="27">
        <v>0.13</v>
      </c>
      <c r="BN26" s="27">
        <v>0.17</v>
      </c>
      <c r="BO26" s="27">
        <v>0.11</v>
      </c>
      <c r="BP26" s="27">
        <v>0.14000000000000001</v>
      </c>
      <c r="BQ26" s="27">
        <v>0.1</v>
      </c>
      <c r="BR26" s="27">
        <v>0.24000000000000002</v>
      </c>
      <c r="BS26" s="34">
        <f>BP26+BQ26</f>
        <v>0.24000000000000002</v>
      </c>
      <c r="BT26" s="141">
        <v>495.3</v>
      </c>
      <c r="BU26" s="87">
        <v>6.85</v>
      </c>
      <c r="BV26" s="87"/>
      <c r="BW26" s="36" t="s">
        <v>200</v>
      </c>
      <c r="BX26" s="121">
        <v>5.4187817361082535</v>
      </c>
      <c r="BY26" s="117">
        <v>4.9559806853621726</v>
      </c>
      <c r="BZ26" s="117">
        <v>-0.46280105074608091</v>
      </c>
      <c r="CA26" s="117">
        <v>10.374762421470425</v>
      </c>
      <c r="CB26" s="143">
        <v>-4.460835168507769</v>
      </c>
      <c r="CC26" s="117">
        <f t="shared" si="17"/>
        <v>5.4187817361082535</v>
      </c>
      <c r="CD26" s="117">
        <f t="shared" si="18"/>
        <v>4.9559806853621726</v>
      </c>
      <c r="CE26" s="117">
        <f t="shared" si="2"/>
        <v>-0.46280105074608091</v>
      </c>
      <c r="CF26" s="117">
        <f t="shared" si="3"/>
        <v>10.374762421470425</v>
      </c>
      <c r="CG26" s="143">
        <f t="shared" si="4"/>
        <v>-4.460835168507769</v>
      </c>
      <c r="CH26" s="27" t="str">
        <f t="shared" si="19"/>
        <v>PASS</v>
      </c>
      <c r="CI26" s="87">
        <f t="shared" si="20"/>
        <v>1.0006017939354275</v>
      </c>
      <c r="CJ26" s="87">
        <f t="shared" si="21"/>
        <v>1.094040326288765</v>
      </c>
      <c r="CK26" s="118" t="e">
        <f t="shared" si="22"/>
        <v>#VALUE!</v>
      </c>
      <c r="CL26" s="132" t="e">
        <f t="shared" si="23"/>
        <v>#VALUE!</v>
      </c>
      <c r="CM26" s="133">
        <v>279.18563685574753</v>
      </c>
      <c r="CN26" s="87" t="s">
        <v>164</v>
      </c>
      <c r="CO26" s="87">
        <v>1</v>
      </c>
      <c r="CP26" s="87">
        <v>1.0900000000000001</v>
      </c>
      <c r="CQ26" s="27">
        <v>0.56000000000000005</v>
      </c>
      <c r="CR26" s="87">
        <f t="shared" si="5"/>
        <v>1</v>
      </c>
      <c r="CS26" s="87">
        <f t="shared" si="5"/>
        <v>1.0900000000000001</v>
      </c>
      <c r="CT26" s="87" t="e">
        <f t="shared" si="6"/>
        <v>#VALUE!</v>
      </c>
    </row>
    <row r="27" spans="1:102" ht="15.75">
      <c r="A27" s="36" t="s">
        <v>202</v>
      </c>
      <c r="B27" s="27" t="s">
        <v>155</v>
      </c>
      <c r="C27" s="114">
        <v>6.68</v>
      </c>
      <c r="D27" s="31">
        <v>14.1</v>
      </c>
      <c r="E27" s="115">
        <v>1.9379999999999999</v>
      </c>
      <c r="F27" s="27">
        <v>757</v>
      </c>
      <c r="G27" s="27" t="s">
        <v>166</v>
      </c>
      <c r="H27" s="118">
        <v>324</v>
      </c>
      <c r="I27" s="118"/>
      <c r="J27" s="36" t="s">
        <v>202</v>
      </c>
      <c r="K27" s="134">
        <v>5.7418665593652385E-2</v>
      </c>
      <c r="L27" s="117">
        <v>17.567933332619621</v>
      </c>
      <c r="M27" s="117">
        <v>41.772157903533689</v>
      </c>
      <c r="N27" s="87">
        <v>0.02</v>
      </c>
      <c r="O27" s="117">
        <v>15.42832056125865</v>
      </c>
      <c r="P27" s="118"/>
      <c r="Q27" s="118">
        <v>324</v>
      </c>
      <c r="R27" s="132">
        <f t="shared" si="14"/>
        <v>6.4743737691945702</v>
      </c>
      <c r="S27" s="118">
        <v>270.74</v>
      </c>
      <c r="T27" s="87">
        <f t="shared" si="15"/>
        <v>5.4100986242954878</v>
      </c>
      <c r="U27" s="36" t="s">
        <v>202</v>
      </c>
      <c r="V27" s="35" t="s">
        <v>157</v>
      </c>
      <c r="W27" s="27">
        <v>0.12</v>
      </c>
      <c r="X27" s="27">
        <v>127</v>
      </c>
      <c r="Y27" s="27" t="s">
        <v>158</v>
      </c>
      <c r="Z27" s="27">
        <v>0.92</v>
      </c>
      <c r="AA27" s="27">
        <v>12.3</v>
      </c>
      <c r="AB27" s="27" t="s">
        <v>158</v>
      </c>
      <c r="AC27" s="27">
        <v>6.66</v>
      </c>
      <c r="AD27" s="27">
        <v>0.02</v>
      </c>
      <c r="AE27" s="87">
        <v>5.42</v>
      </c>
      <c r="AF27" s="27">
        <v>0.47</v>
      </c>
      <c r="AG27" s="36" t="s">
        <v>202</v>
      </c>
      <c r="AH27" s="121">
        <v>10.210000000000001</v>
      </c>
      <c r="AI27" s="27" t="s">
        <v>159</v>
      </c>
      <c r="AJ27" s="87">
        <v>0.27</v>
      </c>
      <c r="AK27" s="87">
        <v>0.66</v>
      </c>
      <c r="AL27" s="27" t="s">
        <v>159</v>
      </c>
      <c r="AM27" s="27" t="s">
        <v>159</v>
      </c>
      <c r="AN27" s="27" t="s">
        <v>159</v>
      </c>
      <c r="AO27" s="27" t="s">
        <v>159</v>
      </c>
      <c r="AP27" s="132">
        <v>0.39</v>
      </c>
      <c r="AQ27" s="122">
        <v>0.71125499999999997</v>
      </c>
      <c r="AR27" s="123">
        <v>1.0000000000000001E-5</v>
      </c>
      <c r="AS27" s="36" t="s">
        <v>202</v>
      </c>
      <c r="AT27" s="124">
        <v>92.04</v>
      </c>
      <c r="AU27" s="125" t="str">
        <f t="shared" si="16"/>
        <v>268 ± 23</v>
      </c>
      <c r="AV27" s="27">
        <v>268</v>
      </c>
      <c r="AW27" s="27">
        <v>23</v>
      </c>
      <c r="AX27" s="126">
        <v>23.3</v>
      </c>
      <c r="AY27" s="35" t="s">
        <v>203</v>
      </c>
      <c r="AZ27" s="27" t="s">
        <v>160</v>
      </c>
      <c r="BA27" s="27" t="s">
        <v>160</v>
      </c>
      <c r="BB27" s="122" t="s">
        <v>162</v>
      </c>
      <c r="BC27" s="125" t="s">
        <v>162</v>
      </c>
      <c r="BD27" s="125" t="s">
        <v>162</v>
      </c>
      <c r="BE27" s="247">
        <v>0.05</v>
      </c>
      <c r="BF27" s="247">
        <v>0.15</v>
      </c>
      <c r="BG27" s="247">
        <v>0.2</v>
      </c>
      <c r="BH27" s="125" t="s">
        <v>168</v>
      </c>
      <c r="BI27" s="125"/>
      <c r="BJ27" s="125"/>
      <c r="BK27" s="125"/>
      <c r="BL27" s="36" t="s">
        <v>202</v>
      </c>
      <c r="BM27" s="27">
        <v>0.14000000000000001</v>
      </c>
      <c r="BN27" s="27">
        <v>0.21</v>
      </c>
      <c r="BO27" s="27">
        <v>0.11</v>
      </c>
      <c r="BP27" s="27">
        <v>0.14000000000000001</v>
      </c>
      <c r="BQ27" s="27">
        <v>0.1</v>
      </c>
      <c r="BR27" s="27">
        <v>0.24000000000000002</v>
      </c>
      <c r="BS27" s="34">
        <f>BP27+BQ27</f>
        <v>0.24000000000000002</v>
      </c>
      <c r="BT27" s="35">
        <v>757</v>
      </c>
      <c r="BU27" s="87">
        <v>6.68</v>
      </c>
      <c r="BV27" s="87"/>
      <c r="BW27" s="36" t="s">
        <v>202</v>
      </c>
      <c r="BX27" s="121">
        <v>8.0915030165389439</v>
      </c>
      <c r="BY27" s="117">
        <v>7.6754766306672222</v>
      </c>
      <c r="BZ27" s="117">
        <v>-0.41602638587172169</v>
      </c>
      <c r="CA27" s="117">
        <v>15.766979647206167</v>
      </c>
      <c r="CB27" s="143">
        <v>-2.6385927754111078</v>
      </c>
      <c r="CC27" s="117">
        <f t="shared" si="17"/>
        <v>8.0915030165389439</v>
      </c>
      <c r="CD27" s="117">
        <f t="shared" si="18"/>
        <v>7.6754766306672222</v>
      </c>
      <c r="CE27" s="117">
        <f t="shared" si="2"/>
        <v>-0.41602638587172169</v>
      </c>
      <c r="CF27" s="117">
        <f t="shared" si="3"/>
        <v>15.766979647206167</v>
      </c>
      <c r="CG27" s="143">
        <f t="shared" si="4"/>
        <v>-2.6385927754111078</v>
      </c>
      <c r="CH27" s="27" t="str">
        <f t="shared" si="19"/>
        <v>PASS</v>
      </c>
      <c r="CI27" s="87">
        <f t="shared" si="20"/>
        <v>1.0139335047116542</v>
      </c>
      <c r="CJ27" s="87">
        <f t="shared" si="21"/>
        <v>1.0688907551570599</v>
      </c>
      <c r="CK27" s="118" t="e">
        <f t="shared" si="22"/>
        <v>#VALUE!</v>
      </c>
      <c r="CL27" s="132" t="e">
        <f t="shared" si="23"/>
        <v>#VALUE!</v>
      </c>
      <c r="CM27" s="133">
        <v>427.90660651090991</v>
      </c>
      <c r="CN27" s="87" t="s">
        <v>164</v>
      </c>
      <c r="CO27" s="87">
        <v>1.01</v>
      </c>
      <c r="CP27" s="87">
        <v>1.07</v>
      </c>
      <c r="CQ27" s="27">
        <v>0.56999999999999995</v>
      </c>
      <c r="CR27" s="87">
        <f t="shared" si="5"/>
        <v>1.01</v>
      </c>
      <c r="CS27" s="87">
        <f t="shared" si="5"/>
        <v>1.07</v>
      </c>
      <c r="CT27" s="87" t="e">
        <f t="shared" si="6"/>
        <v>#VALUE!</v>
      </c>
    </row>
    <row r="28" spans="1:102" ht="15.75">
      <c r="A28" s="36" t="s">
        <v>204</v>
      </c>
      <c r="B28" s="27" t="s">
        <v>155</v>
      </c>
      <c r="C28" s="114">
        <v>6.27</v>
      </c>
      <c r="D28" s="31">
        <v>13.3</v>
      </c>
      <c r="E28" s="115">
        <v>5.1269999999999998</v>
      </c>
      <c r="F28" s="27">
        <v>682</v>
      </c>
      <c r="G28" s="27" t="s">
        <v>166</v>
      </c>
      <c r="H28" s="118">
        <v>178</v>
      </c>
      <c r="I28" s="118"/>
      <c r="J28" s="36" t="s">
        <v>204</v>
      </c>
      <c r="K28" s="134">
        <v>8.9911772442951413E-2</v>
      </c>
      <c r="L28" s="87">
        <v>6.5167985449167354</v>
      </c>
      <c r="M28" s="118">
        <v>195.00361932546522</v>
      </c>
      <c r="N28" s="87">
        <v>0.03</v>
      </c>
      <c r="O28" s="87">
        <v>0.11525207380834698</v>
      </c>
      <c r="P28" s="118"/>
      <c r="Q28" s="118">
        <v>178</v>
      </c>
      <c r="R28" s="132">
        <f t="shared" si="14"/>
        <v>3.5569090460389923</v>
      </c>
      <c r="S28" s="118">
        <v>105.99</v>
      </c>
      <c r="T28" s="87">
        <f t="shared" si="15"/>
        <v>2.1179594932004089</v>
      </c>
      <c r="U28" s="36" t="s">
        <v>204</v>
      </c>
      <c r="V28" s="35" t="s">
        <v>157</v>
      </c>
      <c r="W28" s="27">
        <v>0.06</v>
      </c>
      <c r="X28" s="27">
        <v>121</v>
      </c>
      <c r="Y28" s="27" t="s">
        <v>158</v>
      </c>
      <c r="Z28" s="27">
        <v>0.93</v>
      </c>
      <c r="AA28" s="27">
        <v>4.51</v>
      </c>
      <c r="AB28" s="87">
        <v>0.03</v>
      </c>
      <c r="AC28" s="27">
        <v>6.13</v>
      </c>
      <c r="AD28" s="27">
        <v>0.02</v>
      </c>
      <c r="AE28" s="87">
        <v>5.35</v>
      </c>
      <c r="AF28" s="27">
        <v>0.28000000000000003</v>
      </c>
      <c r="AG28" s="36" t="s">
        <v>204</v>
      </c>
      <c r="AH28" s="121">
        <v>17.91</v>
      </c>
      <c r="AI28" s="27" t="s">
        <v>159</v>
      </c>
      <c r="AJ28" s="87">
        <v>1</v>
      </c>
      <c r="AK28" s="27">
        <v>3.43</v>
      </c>
      <c r="AL28" s="27" t="s">
        <v>159</v>
      </c>
      <c r="AM28" s="27" t="s">
        <v>159</v>
      </c>
      <c r="AN28" s="27" t="s">
        <v>159</v>
      </c>
      <c r="AO28" s="87" t="s">
        <v>205</v>
      </c>
      <c r="AP28" s="132">
        <v>0.17</v>
      </c>
      <c r="AQ28" s="122">
        <v>0.711511</v>
      </c>
      <c r="AR28" s="123">
        <v>1.0000000000000001E-5</v>
      </c>
      <c r="AS28" s="36" t="s">
        <v>204</v>
      </c>
      <c r="AT28" s="124">
        <v>52.7</v>
      </c>
      <c r="AU28" s="125" t="str">
        <f t="shared" si="16"/>
        <v>43 ± 16</v>
      </c>
      <c r="AV28" s="27">
        <v>43</v>
      </c>
      <c r="AW28" s="27">
        <v>16</v>
      </c>
      <c r="AX28" s="126">
        <v>15.5</v>
      </c>
      <c r="AY28" s="35" t="s">
        <v>203</v>
      </c>
      <c r="AZ28" s="27" t="s">
        <v>203</v>
      </c>
      <c r="BA28" s="27" t="s">
        <v>160</v>
      </c>
      <c r="BB28" s="122" t="s">
        <v>162</v>
      </c>
      <c r="BC28" s="125" t="s">
        <v>162</v>
      </c>
      <c r="BD28" s="125" t="s">
        <v>162</v>
      </c>
      <c r="BE28" s="247">
        <v>0.44</v>
      </c>
      <c r="BF28" s="247">
        <v>0.5</v>
      </c>
      <c r="BG28" s="247">
        <v>0.94</v>
      </c>
      <c r="BH28" s="125" t="s">
        <v>168</v>
      </c>
      <c r="BI28" s="125"/>
      <c r="BJ28" s="125"/>
      <c r="BK28" s="125"/>
      <c r="BL28" s="36" t="s">
        <v>204</v>
      </c>
      <c r="BM28" s="27" t="s">
        <v>176</v>
      </c>
      <c r="BN28" s="27">
        <v>0.13</v>
      </c>
      <c r="BO28" s="27">
        <v>0.11</v>
      </c>
      <c r="BP28" s="27">
        <v>0.12</v>
      </c>
      <c r="BQ28" s="27">
        <v>0.09</v>
      </c>
      <c r="BR28" s="27">
        <v>0.21</v>
      </c>
      <c r="BS28" s="34">
        <f>BP28+BQ28</f>
        <v>0.21</v>
      </c>
      <c r="BT28" s="35">
        <v>682</v>
      </c>
      <c r="BU28" s="87">
        <v>6.27</v>
      </c>
      <c r="BV28" s="87"/>
      <c r="BW28" s="36" t="s">
        <v>204</v>
      </c>
      <c r="BX28" s="121">
        <v>7.8073691126870921</v>
      </c>
      <c r="BY28" s="117">
        <v>6.7070319820462654</v>
      </c>
      <c r="BZ28" s="117">
        <v>-1.1003371306408267</v>
      </c>
      <c r="CA28" s="117">
        <v>14.514401094733358</v>
      </c>
      <c r="CB28" s="143">
        <v>-7.5810026432305975</v>
      </c>
      <c r="CC28" s="117">
        <f t="shared" si="17"/>
        <v>7.8073691126870921</v>
      </c>
      <c r="CD28" s="117">
        <f t="shared" si="18"/>
        <v>6.7070319820462654</v>
      </c>
      <c r="CE28" s="117">
        <f t="shared" si="2"/>
        <v>-1.1003371306408267</v>
      </c>
      <c r="CF28" s="117">
        <f t="shared" si="3"/>
        <v>14.514401094733358</v>
      </c>
      <c r="CG28" s="143">
        <f t="shared" si="4"/>
        <v>-7.5810026432305975</v>
      </c>
      <c r="CH28" s="27" t="str">
        <f t="shared" si="19"/>
        <v>PASS</v>
      </c>
      <c r="CI28" s="87">
        <f t="shared" si="20"/>
        <v>0.98343577449358721</v>
      </c>
      <c r="CJ28" s="87">
        <f t="shared" si="21"/>
        <v>1.144775529719515</v>
      </c>
      <c r="CK28" s="118">
        <f t="shared" si="22"/>
        <v>452.70140806393863</v>
      </c>
      <c r="CL28" s="132">
        <f t="shared" si="23"/>
        <v>0.66378505581222669</v>
      </c>
      <c r="CM28" s="133">
        <v>452.70140806393863</v>
      </c>
      <c r="CN28" s="87" t="s">
        <v>164</v>
      </c>
      <c r="CO28" s="87">
        <v>0.98</v>
      </c>
      <c r="CP28" s="87">
        <v>1.1399999999999999</v>
      </c>
      <c r="CQ28" s="27">
        <v>0.66</v>
      </c>
      <c r="CR28" s="87">
        <f t="shared" si="5"/>
        <v>0.98</v>
      </c>
      <c r="CS28" s="87">
        <f t="shared" si="5"/>
        <v>1.1399999999999999</v>
      </c>
      <c r="CT28" s="87">
        <f t="shared" si="6"/>
        <v>0.66</v>
      </c>
    </row>
    <row r="29" spans="1:102" ht="15.75">
      <c r="A29" s="36" t="s">
        <v>206</v>
      </c>
      <c r="B29" s="27" t="s">
        <v>170</v>
      </c>
      <c r="C29" s="114">
        <v>6.58</v>
      </c>
      <c r="D29" s="31">
        <v>14.4</v>
      </c>
      <c r="E29" s="115">
        <v>7.5129999999999999</v>
      </c>
      <c r="F29" s="118">
        <v>247.8</v>
      </c>
      <c r="G29" s="118" t="s">
        <v>166</v>
      </c>
      <c r="H29" s="118">
        <v>107</v>
      </c>
      <c r="I29" s="118"/>
      <c r="J29" s="36" t="s">
        <v>206</v>
      </c>
      <c r="K29" s="134">
        <v>5.2397456045631709E-2</v>
      </c>
      <c r="L29" s="147">
        <v>0.68437496492181749</v>
      </c>
      <c r="M29" s="117">
        <v>16.17553848518158</v>
      </c>
      <c r="N29" s="87">
        <v>0.02</v>
      </c>
      <c r="O29" s="87">
        <v>0.21912088346988626</v>
      </c>
      <c r="P29" s="118"/>
      <c r="Q29" s="118">
        <v>107</v>
      </c>
      <c r="R29" s="132">
        <f t="shared" si="14"/>
        <v>2.1381419546414167</v>
      </c>
      <c r="S29" s="118">
        <v>91.85</v>
      </c>
      <c r="T29" s="87">
        <f t="shared" si="15"/>
        <v>1.8354050330263001</v>
      </c>
      <c r="U29" s="36" t="s">
        <v>206</v>
      </c>
      <c r="V29" s="35" t="s">
        <v>157</v>
      </c>
      <c r="W29" s="27">
        <v>0.05</v>
      </c>
      <c r="X29" s="27">
        <v>39.700000000000003</v>
      </c>
      <c r="Y29" s="87">
        <v>0.01</v>
      </c>
      <c r="Z29" s="27">
        <v>0.51</v>
      </c>
      <c r="AA29" s="27">
        <v>3.79</v>
      </c>
      <c r="AB29" s="87">
        <v>0.04</v>
      </c>
      <c r="AC29" s="27">
        <v>2.52</v>
      </c>
      <c r="AD29" s="27">
        <v>0.02</v>
      </c>
      <c r="AE29" s="87">
        <v>3.84</v>
      </c>
      <c r="AF29" s="27">
        <v>0.11</v>
      </c>
      <c r="AG29" s="36" t="s">
        <v>206</v>
      </c>
      <c r="AH29" s="114" t="s">
        <v>207</v>
      </c>
      <c r="AI29" s="27" t="s">
        <v>159</v>
      </c>
      <c r="AJ29" s="87">
        <v>0.14000000000000001</v>
      </c>
      <c r="AK29" s="87">
        <v>0.59</v>
      </c>
      <c r="AL29" s="87">
        <v>0.14000000000000001</v>
      </c>
      <c r="AM29" s="27" t="s">
        <v>159</v>
      </c>
      <c r="AN29" s="27" t="s">
        <v>159</v>
      </c>
      <c r="AO29" s="27" t="s">
        <v>159</v>
      </c>
      <c r="AP29" s="132">
        <v>0.13</v>
      </c>
      <c r="AQ29" s="122">
        <v>0.71239399999999997</v>
      </c>
      <c r="AR29" s="123">
        <v>7.9999999999999996E-6</v>
      </c>
      <c r="AS29" s="36" t="s">
        <v>206</v>
      </c>
      <c r="AT29" s="124">
        <v>33.61</v>
      </c>
      <c r="AU29" s="77" t="str">
        <f t="shared" si="16"/>
        <v>440 ± 50</v>
      </c>
      <c r="AV29" s="27">
        <v>440</v>
      </c>
      <c r="AW29" s="27">
        <v>50</v>
      </c>
      <c r="AX29" s="126">
        <v>50.1</v>
      </c>
      <c r="AY29" s="35">
        <v>1.6999999999999999E-3</v>
      </c>
      <c r="AZ29" s="27" t="s">
        <v>160</v>
      </c>
      <c r="BA29" s="27" t="s">
        <v>160</v>
      </c>
      <c r="BB29" s="122" t="s">
        <v>162</v>
      </c>
      <c r="BC29" s="125" t="s">
        <v>162</v>
      </c>
      <c r="BD29" s="125" t="s">
        <v>162</v>
      </c>
      <c r="BE29" s="247">
        <v>0.04</v>
      </c>
      <c r="BF29" s="247">
        <v>0.1</v>
      </c>
      <c r="BG29" s="247">
        <v>0.14000000000000001</v>
      </c>
      <c r="BH29" s="125" t="s">
        <v>168</v>
      </c>
      <c r="BI29" s="125"/>
      <c r="BJ29" s="125"/>
      <c r="BK29" s="125"/>
      <c r="BL29" s="36" t="s">
        <v>206</v>
      </c>
      <c r="BM29" s="27" t="s">
        <v>176</v>
      </c>
      <c r="BN29" s="27">
        <v>0.11</v>
      </c>
      <c r="BO29" s="27" t="s">
        <v>176</v>
      </c>
      <c r="BP29" s="27">
        <v>0.12</v>
      </c>
      <c r="BQ29" s="27" t="s">
        <v>185</v>
      </c>
      <c r="BR29" s="27">
        <v>0.12</v>
      </c>
      <c r="BS29" s="34">
        <f>BP29</f>
        <v>0.12</v>
      </c>
      <c r="BT29" s="141">
        <v>247.8</v>
      </c>
      <c r="BU29" s="87">
        <v>6.58</v>
      </c>
      <c r="BV29" s="87"/>
      <c r="BW29" s="36" t="s">
        <v>206</v>
      </c>
      <c r="BX29" s="121">
        <v>2.500519241950192</v>
      </c>
      <c r="BY29" s="117">
        <v>2.4189029836502676</v>
      </c>
      <c r="BZ29" s="117">
        <v>-8.1616258299924471E-2</v>
      </c>
      <c r="CA29" s="117">
        <v>4.9194222256004601</v>
      </c>
      <c r="CB29" s="143">
        <v>-1.6590618685909293</v>
      </c>
      <c r="CC29" s="117">
        <f t="shared" si="17"/>
        <v>2.500519241950192</v>
      </c>
      <c r="CD29" s="117">
        <f t="shared" si="18"/>
        <v>2.4189029836502676</v>
      </c>
      <c r="CE29" s="117">
        <f t="shared" si="2"/>
        <v>-8.1616258299924471E-2</v>
      </c>
      <c r="CF29" s="117">
        <f t="shared" si="3"/>
        <v>4.9194222256004601</v>
      </c>
      <c r="CG29" s="143">
        <f t="shared" si="4"/>
        <v>-1.6590618685909293</v>
      </c>
      <c r="CH29" s="27" t="str">
        <f t="shared" si="19"/>
        <v>PASS</v>
      </c>
      <c r="CI29" s="87">
        <f t="shared" si="20"/>
        <v>0.97615132512117331</v>
      </c>
      <c r="CJ29" s="87">
        <f t="shared" si="21"/>
        <v>1.0090876682607715</v>
      </c>
      <c r="CK29" s="118">
        <f t="shared" si="22"/>
        <v>136.14088807704408</v>
      </c>
      <c r="CL29" s="132">
        <f t="shared" si="23"/>
        <v>0.54939825696950795</v>
      </c>
      <c r="CM29" s="133">
        <v>136.14088807704408</v>
      </c>
      <c r="CN29" s="87" t="s">
        <v>164</v>
      </c>
      <c r="CO29" s="87">
        <v>0.98</v>
      </c>
      <c r="CP29" s="87">
        <v>1.01</v>
      </c>
      <c r="CQ29" s="27">
        <v>0.55000000000000004</v>
      </c>
      <c r="CR29" s="87">
        <f t="shared" si="5"/>
        <v>0.98</v>
      </c>
      <c r="CS29" s="87">
        <f t="shared" si="5"/>
        <v>1.01</v>
      </c>
      <c r="CT29" s="87">
        <f t="shared" si="6"/>
        <v>0.55000000000000004</v>
      </c>
    </row>
    <row r="30" spans="1:102" ht="15.75">
      <c r="A30" s="36" t="s">
        <v>208</v>
      </c>
      <c r="B30" s="27" t="s">
        <v>155</v>
      </c>
      <c r="C30" s="114">
        <v>6.93</v>
      </c>
      <c r="D30" s="31">
        <v>14.6</v>
      </c>
      <c r="E30" s="115">
        <v>0.34499999999999997</v>
      </c>
      <c r="F30" s="27">
        <v>970</v>
      </c>
      <c r="G30" s="27">
        <v>132</v>
      </c>
      <c r="H30" s="118">
        <v>309</v>
      </c>
      <c r="I30" s="118"/>
      <c r="J30" s="36" t="s">
        <v>208</v>
      </c>
      <c r="K30" s="134">
        <v>0.22444412707942021</v>
      </c>
      <c r="L30" s="118">
        <v>108.00402106238492</v>
      </c>
      <c r="M30" s="147">
        <v>7.6853026799360208E-2</v>
      </c>
      <c r="N30" s="87">
        <v>0.26</v>
      </c>
      <c r="O30" s="87">
        <v>1.1038348311846369</v>
      </c>
      <c r="P30" s="118"/>
      <c r="Q30" s="118">
        <v>309</v>
      </c>
      <c r="R30" s="132">
        <f t="shared" si="14"/>
        <v>6.174634242842969</v>
      </c>
      <c r="S30" s="118">
        <v>294.08</v>
      </c>
      <c r="T30" s="87">
        <f t="shared" si="15"/>
        <v>5.8764933272985775</v>
      </c>
      <c r="U30" s="36" t="s">
        <v>208</v>
      </c>
      <c r="V30" s="35" t="s">
        <v>157</v>
      </c>
      <c r="W30" s="27">
        <v>1.03</v>
      </c>
      <c r="X30" s="27">
        <v>108</v>
      </c>
      <c r="Y30" s="87">
        <v>2.12</v>
      </c>
      <c r="Z30" s="27">
        <v>2.23</v>
      </c>
      <c r="AA30" s="27">
        <v>19.600000000000001</v>
      </c>
      <c r="AB30" s="87">
        <v>0.15</v>
      </c>
      <c r="AC30" s="117">
        <v>42</v>
      </c>
      <c r="AD30" s="27">
        <v>0.17</v>
      </c>
      <c r="AE30" s="87">
        <v>7.19</v>
      </c>
      <c r="AF30" s="27">
        <v>1.1200000000000001</v>
      </c>
      <c r="AG30" s="36" t="s">
        <v>208</v>
      </c>
      <c r="AH30" s="35">
        <v>5.29</v>
      </c>
      <c r="AI30" s="27" t="s">
        <v>159</v>
      </c>
      <c r="AJ30" s="87">
        <v>0.33</v>
      </c>
      <c r="AK30" s="87" t="s">
        <v>209</v>
      </c>
      <c r="AL30" s="27">
        <v>3.58</v>
      </c>
      <c r="AM30" s="27" t="s">
        <v>159</v>
      </c>
      <c r="AN30" s="87">
        <v>0.11</v>
      </c>
      <c r="AO30" s="27" t="s">
        <v>159</v>
      </c>
      <c r="AP30" s="34" t="s">
        <v>159</v>
      </c>
      <c r="AQ30" s="122">
        <v>0.71192500000000003</v>
      </c>
      <c r="AR30" s="123">
        <v>9.0000000000000002E-6</v>
      </c>
      <c r="AS30" s="36" t="s">
        <v>208</v>
      </c>
      <c r="AT30" s="124">
        <v>87.08</v>
      </c>
      <c r="AU30" s="77" t="str">
        <f t="shared" si="16"/>
        <v>322 ± 25</v>
      </c>
      <c r="AV30" s="27">
        <v>322</v>
      </c>
      <c r="AW30" s="27">
        <v>25</v>
      </c>
      <c r="AX30" s="126">
        <v>24.7</v>
      </c>
      <c r="AY30" s="35">
        <v>13</v>
      </c>
      <c r="AZ30" s="27">
        <v>0.44</v>
      </c>
      <c r="BA30" s="34">
        <v>4.0000000000000002E-4</v>
      </c>
      <c r="BB30" s="125">
        <v>-51.5</v>
      </c>
      <c r="BC30" s="125">
        <v>-174.7</v>
      </c>
      <c r="BD30" s="174" t="s">
        <v>210</v>
      </c>
      <c r="BE30" s="247">
        <v>0.1</v>
      </c>
      <c r="BF30" s="247">
        <v>0.13</v>
      </c>
      <c r="BG30" s="247">
        <v>0.23</v>
      </c>
      <c r="BH30" s="125" t="s">
        <v>168</v>
      </c>
      <c r="BI30" s="174"/>
      <c r="BJ30" s="174"/>
      <c r="BK30" s="175"/>
      <c r="BL30" s="36" t="s">
        <v>208</v>
      </c>
      <c r="BM30" s="27" t="s">
        <v>176</v>
      </c>
      <c r="BN30" s="27">
        <v>0.11</v>
      </c>
      <c r="BO30" s="27">
        <v>0.11</v>
      </c>
      <c r="BP30" s="27">
        <v>0.12</v>
      </c>
      <c r="BQ30" s="27" t="s">
        <v>185</v>
      </c>
      <c r="BR30" s="27">
        <v>0.12</v>
      </c>
      <c r="BS30" s="34">
        <f>BP30</f>
        <v>0.12</v>
      </c>
      <c r="BT30" s="35">
        <v>970</v>
      </c>
      <c r="BU30" s="87">
        <v>6.93</v>
      </c>
      <c r="BV30" s="87"/>
      <c r="BW30" s="36" t="s">
        <v>208</v>
      </c>
      <c r="BX30" s="121">
        <v>9.2525089368224656</v>
      </c>
      <c r="BY30" s="117">
        <v>8.9268100877756549</v>
      </c>
      <c r="BZ30" s="117">
        <v>-0.32569884904681068</v>
      </c>
      <c r="CA30" s="117">
        <v>18.179319024598122</v>
      </c>
      <c r="CB30" s="143">
        <v>-1.7915899303274956</v>
      </c>
      <c r="CC30" s="117">
        <f t="shared" si="17"/>
        <v>9.2525089368224656</v>
      </c>
      <c r="CD30" s="117">
        <f t="shared" si="18"/>
        <v>8.9268100877756549</v>
      </c>
      <c r="CE30" s="117">
        <f t="shared" si="2"/>
        <v>-0.32569884904681068</v>
      </c>
      <c r="CF30" s="117">
        <f t="shared" si="3"/>
        <v>18.179319024598122</v>
      </c>
      <c r="CG30" s="143">
        <f t="shared" si="4"/>
        <v>-1.7915899303274956</v>
      </c>
      <c r="CH30" s="27" t="str">
        <f t="shared" si="19"/>
        <v>PASS</v>
      </c>
      <c r="CI30" s="87">
        <f t="shared" si="20"/>
        <v>0.92028969977068598</v>
      </c>
      <c r="CJ30" s="87">
        <f t="shared" si="21"/>
        <v>0.9538669007033469</v>
      </c>
      <c r="CK30" s="118">
        <f t="shared" si="22"/>
        <v>483.95569316720878</v>
      </c>
      <c r="CL30" s="132">
        <f t="shared" si="23"/>
        <v>0.49892339501774102</v>
      </c>
      <c r="CM30" s="133">
        <v>483.95569316720878</v>
      </c>
      <c r="CN30" s="87" t="s">
        <v>164</v>
      </c>
      <c r="CO30" s="87">
        <v>0.92</v>
      </c>
      <c r="CP30" s="87">
        <v>0.95</v>
      </c>
      <c r="CQ30" s="87">
        <v>0.5</v>
      </c>
      <c r="CR30" s="87">
        <f t="shared" si="5"/>
        <v>0.92</v>
      </c>
      <c r="CS30" s="87">
        <f t="shared" si="5"/>
        <v>0.95</v>
      </c>
      <c r="CT30" s="87">
        <f t="shared" si="6"/>
        <v>0.5</v>
      </c>
    </row>
    <row r="31" spans="1:102" ht="15.75">
      <c r="A31" s="36" t="s">
        <v>211</v>
      </c>
      <c r="B31" s="27" t="s">
        <v>170</v>
      </c>
      <c r="C31" s="114">
        <v>7.34</v>
      </c>
      <c r="D31" s="31">
        <v>11.9</v>
      </c>
      <c r="E31" s="115">
        <v>8.3010000000000002</v>
      </c>
      <c r="F31" s="27">
        <v>540</v>
      </c>
      <c r="G31" s="27" t="s">
        <v>166</v>
      </c>
      <c r="H31" s="118">
        <v>199</v>
      </c>
      <c r="I31" s="118"/>
      <c r="J31" s="36" t="s">
        <v>211</v>
      </c>
      <c r="K31" s="134">
        <v>8.3890655642705522E-2</v>
      </c>
      <c r="L31" s="117">
        <v>14.446742344573163</v>
      </c>
      <c r="M31" s="117">
        <v>30.570759880600441</v>
      </c>
      <c r="N31" s="87">
        <v>0.03</v>
      </c>
      <c r="O31" s="117">
        <v>27.846893008096242</v>
      </c>
      <c r="P31" s="118"/>
      <c r="Q31" s="118">
        <v>199</v>
      </c>
      <c r="R31" s="132">
        <f t="shared" si="14"/>
        <v>3.9765443829312326</v>
      </c>
      <c r="S31" s="118">
        <v>205.57</v>
      </c>
      <c r="T31" s="87">
        <f t="shared" si="15"/>
        <v>4.1078302954732333</v>
      </c>
      <c r="U31" s="36" t="s">
        <v>211</v>
      </c>
      <c r="V31" s="35" t="s">
        <v>157</v>
      </c>
      <c r="W31" s="27">
        <v>0.06</v>
      </c>
      <c r="X31" s="27">
        <v>76.3</v>
      </c>
      <c r="Y31" s="27" t="s">
        <v>158</v>
      </c>
      <c r="Z31" s="27">
        <v>1.18</v>
      </c>
      <c r="AA31" s="27">
        <v>16.2</v>
      </c>
      <c r="AB31" s="27" t="s">
        <v>158</v>
      </c>
      <c r="AC31" s="27">
        <v>4.13</v>
      </c>
      <c r="AD31" s="27">
        <v>0.02</v>
      </c>
      <c r="AE31" s="87">
        <v>4.28</v>
      </c>
      <c r="AF31" s="27">
        <v>0.21</v>
      </c>
      <c r="AG31" s="36" t="s">
        <v>211</v>
      </c>
      <c r="AH31" s="35">
        <v>4.43</v>
      </c>
      <c r="AI31" s="27" t="s">
        <v>159</v>
      </c>
      <c r="AJ31" s="87">
        <v>0.06</v>
      </c>
      <c r="AK31" s="87">
        <v>0.27</v>
      </c>
      <c r="AL31" s="27" t="s">
        <v>159</v>
      </c>
      <c r="AM31" s="27" t="s">
        <v>159</v>
      </c>
      <c r="AN31" s="27" t="s">
        <v>159</v>
      </c>
      <c r="AO31" s="87" t="s">
        <v>212</v>
      </c>
      <c r="AP31" s="132">
        <v>0.93</v>
      </c>
      <c r="AQ31" s="122">
        <v>0.71203000000000005</v>
      </c>
      <c r="AR31" s="123">
        <v>1.0000000000000001E-5</v>
      </c>
      <c r="AS31" s="36" t="s">
        <v>211</v>
      </c>
      <c r="AT31" s="124">
        <v>53.77</v>
      </c>
      <c r="AU31" s="77" t="str">
        <f t="shared" si="16"/>
        <v>980 ± 30</v>
      </c>
      <c r="AV31" s="27">
        <v>980</v>
      </c>
      <c r="AW31" s="27">
        <v>30</v>
      </c>
      <c r="AX31" s="126">
        <v>30.2</v>
      </c>
      <c r="AY31" s="35">
        <v>6.3000000000000003E-4</v>
      </c>
      <c r="AZ31" s="27" t="s">
        <v>160</v>
      </c>
      <c r="BA31" s="27" t="s">
        <v>160</v>
      </c>
      <c r="BB31" s="122" t="s">
        <v>162</v>
      </c>
      <c r="BC31" s="125" t="s">
        <v>162</v>
      </c>
      <c r="BD31" s="125" t="s">
        <v>162</v>
      </c>
      <c r="BE31" s="247">
        <v>0.04</v>
      </c>
      <c r="BF31" s="247">
        <v>7.0000000000000007E-2</v>
      </c>
      <c r="BG31" s="247">
        <v>0.11</v>
      </c>
      <c r="BH31" s="125" t="s">
        <v>168</v>
      </c>
      <c r="BI31" s="125"/>
      <c r="BJ31" s="125"/>
      <c r="BK31" s="125"/>
      <c r="BL31" s="36" t="s">
        <v>211</v>
      </c>
      <c r="BM31" s="27" t="s">
        <v>176</v>
      </c>
      <c r="BN31" s="27">
        <v>0.11</v>
      </c>
      <c r="BO31" s="27">
        <v>0.1</v>
      </c>
      <c r="BP31" s="27">
        <v>0.11</v>
      </c>
      <c r="BQ31" s="27">
        <v>0.08</v>
      </c>
      <c r="BR31" s="27">
        <v>0.19</v>
      </c>
      <c r="BS31" s="34">
        <f>BP31+BQ31</f>
        <v>0.19</v>
      </c>
      <c r="BT31" s="35">
        <v>540</v>
      </c>
      <c r="BU31" s="87">
        <v>7.34</v>
      </c>
      <c r="BV31" s="87"/>
      <c r="BW31" s="36" t="s">
        <v>211</v>
      </c>
      <c r="BX31" s="121">
        <v>5.4740920953100058</v>
      </c>
      <c r="BY31" s="117">
        <v>5.3561252317328467</v>
      </c>
      <c r="BZ31" s="117">
        <v>-0.11796686357715913</v>
      </c>
      <c r="CA31" s="117">
        <v>10.830217327042853</v>
      </c>
      <c r="CB31" s="143">
        <v>-1.0892381936103726</v>
      </c>
      <c r="CC31" s="117">
        <f t="shared" si="17"/>
        <v>5.4740920953100058</v>
      </c>
      <c r="CD31" s="117">
        <f t="shared" si="18"/>
        <v>5.3561252317328467</v>
      </c>
      <c r="CE31" s="117">
        <f t="shared" si="2"/>
        <v>-0.11796686357715913</v>
      </c>
      <c r="CF31" s="117">
        <f t="shared" si="3"/>
        <v>10.830217327042853</v>
      </c>
      <c r="CG31" s="143">
        <f t="shared" si="4"/>
        <v>-1.0892381936103726</v>
      </c>
      <c r="CH31" s="27" t="str">
        <f t="shared" si="19"/>
        <v>PASS</v>
      </c>
      <c r="CI31" s="87">
        <f t="shared" si="20"/>
        <v>0.99187504291349005</v>
      </c>
      <c r="CJ31" s="87">
        <f t="shared" si="21"/>
        <v>1.0137207583907417</v>
      </c>
      <c r="CK31" s="118" t="e">
        <f t="shared" si="22"/>
        <v>#VALUE!</v>
      </c>
      <c r="CL31" s="132" t="e">
        <f t="shared" si="23"/>
        <v>#VALUE!</v>
      </c>
      <c r="CM31" s="133">
        <v>299.34916253561914</v>
      </c>
      <c r="CN31" s="87" t="s">
        <v>164</v>
      </c>
      <c r="CO31" s="87">
        <v>0.99</v>
      </c>
      <c r="CP31" s="87">
        <v>1.01</v>
      </c>
      <c r="CQ31" s="27">
        <v>0.55000000000000004</v>
      </c>
      <c r="CR31" s="87">
        <f t="shared" si="5"/>
        <v>0.99</v>
      </c>
      <c r="CS31" s="87">
        <f t="shared" si="5"/>
        <v>1.01</v>
      </c>
      <c r="CT31" s="87" t="e">
        <f t="shared" si="6"/>
        <v>#VALUE!</v>
      </c>
    </row>
    <row r="32" spans="1:102" ht="15.75">
      <c r="A32" s="36" t="s">
        <v>213</v>
      </c>
      <c r="B32" s="27" t="s">
        <v>155</v>
      </c>
      <c r="C32" s="114">
        <v>7.03</v>
      </c>
      <c r="D32" s="31">
        <v>13.6</v>
      </c>
      <c r="E32" s="115">
        <v>6.7489999999999997</v>
      </c>
      <c r="F32" s="118">
        <v>402.1</v>
      </c>
      <c r="G32" s="118" t="s">
        <v>166</v>
      </c>
      <c r="H32" s="118">
        <v>224</v>
      </c>
      <c r="I32" s="118"/>
      <c r="J32" s="36" t="s">
        <v>213</v>
      </c>
      <c r="K32" s="134">
        <v>6.4440353350613849E-2</v>
      </c>
      <c r="L32" s="87">
        <v>7.3437504905806028</v>
      </c>
      <c r="M32" s="117">
        <v>22.082551702783732</v>
      </c>
      <c r="N32" s="87">
        <v>0.05</v>
      </c>
      <c r="O32" s="87">
        <v>8.3247226217054049</v>
      </c>
      <c r="P32" s="118"/>
      <c r="Q32" s="118">
        <v>224</v>
      </c>
      <c r="R32" s="132">
        <f t="shared" si="14"/>
        <v>4.4761102601839005</v>
      </c>
      <c r="S32" s="118">
        <v>219.96</v>
      </c>
      <c r="T32" s="87">
        <f t="shared" si="15"/>
        <v>4.3953804144198694</v>
      </c>
      <c r="U32" s="36" t="s">
        <v>213</v>
      </c>
      <c r="V32" s="35" t="s">
        <v>157</v>
      </c>
      <c r="W32" s="27">
        <v>0.16</v>
      </c>
      <c r="X32" s="27">
        <v>74.400000000000006</v>
      </c>
      <c r="Y32" s="27" t="s">
        <v>158</v>
      </c>
      <c r="Z32" s="27">
        <v>0.77</v>
      </c>
      <c r="AA32" s="27">
        <v>12.4</v>
      </c>
      <c r="AB32" s="27" t="s">
        <v>158</v>
      </c>
      <c r="AC32" s="27">
        <v>9.77</v>
      </c>
      <c r="AD32" s="27">
        <v>0.02</v>
      </c>
      <c r="AE32" s="87">
        <v>5.13</v>
      </c>
      <c r="AF32" s="27">
        <v>0.32</v>
      </c>
      <c r="AG32" s="36" t="s">
        <v>213</v>
      </c>
      <c r="AH32" s="35">
        <v>4.91</v>
      </c>
      <c r="AI32" s="27" t="s">
        <v>159</v>
      </c>
      <c r="AJ32" s="87">
        <v>0.49</v>
      </c>
      <c r="AK32" s="27">
        <v>5.65</v>
      </c>
      <c r="AL32" s="27" t="s">
        <v>159</v>
      </c>
      <c r="AM32" s="27" t="s">
        <v>159</v>
      </c>
      <c r="AN32" s="27" t="s">
        <v>159</v>
      </c>
      <c r="AO32" s="87" t="s">
        <v>201</v>
      </c>
      <c r="AP32" s="132">
        <v>0.36</v>
      </c>
      <c r="AQ32" s="122">
        <v>0.71186000000000005</v>
      </c>
      <c r="AR32" s="123">
        <v>7.9999999999999996E-6</v>
      </c>
      <c r="AS32" s="36" t="s">
        <v>213</v>
      </c>
      <c r="AT32" s="124">
        <v>62.58</v>
      </c>
      <c r="AU32" s="77" t="str">
        <f t="shared" si="16"/>
        <v>504 ± 53</v>
      </c>
      <c r="AV32" s="27">
        <v>504</v>
      </c>
      <c r="AW32" s="27">
        <v>53</v>
      </c>
      <c r="AX32" s="126">
        <v>53.2</v>
      </c>
      <c r="AY32" s="35">
        <v>6.1999999999999998E-3</v>
      </c>
      <c r="AZ32" s="27" t="s">
        <v>160</v>
      </c>
      <c r="BA32" s="27" t="s">
        <v>160</v>
      </c>
      <c r="BB32" s="122" t="s">
        <v>162</v>
      </c>
      <c r="BC32" s="125" t="s">
        <v>162</v>
      </c>
      <c r="BD32" s="125" t="s">
        <v>162</v>
      </c>
      <c r="BE32" s="247">
        <v>0.09</v>
      </c>
      <c r="BF32" s="247">
        <v>0.09</v>
      </c>
      <c r="BG32" s="247">
        <v>0.18</v>
      </c>
      <c r="BH32" s="125" t="s">
        <v>168</v>
      </c>
      <c r="BI32" s="125"/>
      <c r="BJ32" s="125"/>
      <c r="BK32" s="125"/>
      <c r="BL32" s="36" t="s">
        <v>213</v>
      </c>
      <c r="BM32" s="27">
        <v>0.13</v>
      </c>
      <c r="BN32" s="27">
        <v>0.93</v>
      </c>
      <c r="BO32" s="27">
        <v>0.13</v>
      </c>
      <c r="BP32" s="27">
        <v>0.15</v>
      </c>
      <c r="BQ32" s="27">
        <v>0.1</v>
      </c>
      <c r="BR32" s="27">
        <v>0.25</v>
      </c>
      <c r="BS32" s="34">
        <f>BP32+BQ32</f>
        <v>0.25</v>
      </c>
      <c r="BT32" s="141">
        <v>402.1</v>
      </c>
      <c r="BU32" s="87">
        <v>7.03</v>
      </c>
      <c r="BV32" s="87"/>
      <c r="BW32" s="36" t="s">
        <v>213</v>
      </c>
      <c r="BX32" s="121">
        <v>5.2806870621321513</v>
      </c>
      <c r="BY32" s="117">
        <v>5.1874221918826837</v>
      </c>
      <c r="BZ32" s="117">
        <v>-9.3264870249467613E-2</v>
      </c>
      <c r="CA32" s="117">
        <v>10.468109254014834</v>
      </c>
      <c r="CB32" s="143">
        <v>-0.89094284351013753</v>
      </c>
      <c r="CC32" s="117">
        <f t="shared" si="17"/>
        <v>5.2806870621321513</v>
      </c>
      <c r="CD32" s="117">
        <f t="shared" si="18"/>
        <v>5.1874221918826837</v>
      </c>
      <c r="CE32" s="117">
        <f t="shared" si="2"/>
        <v>-9.3264870249467613E-2</v>
      </c>
      <c r="CF32" s="117">
        <f t="shared" si="3"/>
        <v>10.468109254014834</v>
      </c>
      <c r="CG32" s="143">
        <f t="shared" si="4"/>
        <v>-0.89094284351013753</v>
      </c>
      <c r="CH32" s="27" t="str">
        <f t="shared" si="19"/>
        <v>PASS</v>
      </c>
      <c r="CI32" s="87">
        <f t="shared" si="20"/>
        <v>1.2900826142458801</v>
      </c>
      <c r="CJ32" s="87">
        <f t="shared" si="21"/>
        <v>1.3132770609629822</v>
      </c>
      <c r="CK32" s="118" t="e">
        <f t="shared" si="22"/>
        <v>#VALUE!</v>
      </c>
      <c r="CL32" s="132" t="e">
        <f t="shared" si="23"/>
        <v>#VALUE!</v>
      </c>
      <c r="CM32" s="133">
        <v>280.74540169536647</v>
      </c>
      <c r="CN32" s="87" t="s">
        <v>164</v>
      </c>
      <c r="CO32" s="27">
        <v>1.29</v>
      </c>
      <c r="CP32" s="87">
        <v>1.31</v>
      </c>
      <c r="CQ32" s="87">
        <v>0.7</v>
      </c>
      <c r="CR32" s="87">
        <f t="shared" si="5"/>
        <v>1.29</v>
      </c>
      <c r="CS32" s="87">
        <f t="shared" si="5"/>
        <v>1.31</v>
      </c>
      <c r="CT32" s="87" t="e">
        <f t="shared" si="6"/>
        <v>#VALUE!</v>
      </c>
    </row>
    <row r="33" spans="1:102" ht="15.75">
      <c r="A33" s="36" t="s">
        <v>214</v>
      </c>
      <c r="B33" s="27" t="s">
        <v>155</v>
      </c>
      <c r="C33" s="114">
        <v>7.04</v>
      </c>
      <c r="D33" s="31">
        <v>14.4</v>
      </c>
      <c r="E33" s="115">
        <v>5.9249999999999998</v>
      </c>
      <c r="F33" s="27">
        <v>968</v>
      </c>
      <c r="G33" s="27" t="s">
        <v>166</v>
      </c>
      <c r="H33" s="118">
        <v>216</v>
      </c>
      <c r="I33" s="118"/>
      <c r="J33" s="36" t="s">
        <v>214</v>
      </c>
      <c r="K33" s="134">
        <v>0.10642339052600459</v>
      </c>
      <c r="L33" s="117">
        <v>98.638297476468054</v>
      </c>
      <c r="M33" s="118">
        <v>107.13659849754636</v>
      </c>
      <c r="N33" s="87">
        <v>0.04</v>
      </c>
      <c r="O33" s="87">
        <v>2.2530019253577036</v>
      </c>
      <c r="P33" s="118"/>
      <c r="Q33" s="118">
        <v>216</v>
      </c>
      <c r="R33" s="132">
        <f t="shared" si="14"/>
        <v>4.3162491794630462</v>
      </c>
      <c r="S33" s="118">
        <v>218.88</v>
      </c>
      <c r="T33" s="87">
        <f t="shared" si="15"/>
        <v>4.3737991685225541</v>
      </c>
      <c r="U33" s="36" t="s">
        <v>214</v>
      </c>
      <c r="V33" s="35" t="s">
        <v>157</v>
      </c>
      <c r="W33" s="27">
        <v>0.05</v>
      </c>
      <c r="X33" s="27">
        <v>95.8</v>
      </c>
      <c r="Y33" s="27" t="s">
        <v>158</v>
      </c>
      <c r="Z33" s="27">
        <v>1.74</v>
      </c>
      <c r="AA33" s="27">
        <v>19.7</v>
      </c>
      <c r="AB33" s="27" t="s">
        <v>158</v>
      </c>
      <c r="AC33" s="27">
        <v>59.9</v>
      </c>
      <c r="AD33" s="27" t="s">
        <v>178</v>
      </c>
      <c r="AE33" s="87">
        <v>4.82</v>
      </c>
      <c r="AF33" s="27">
        <v>1.1200000000000001</v>
      </c>
      <c r="AG33" s="36" t="s">
        <v>214</v>
      </c>
      <c r="AH33" s="121">
        <v>10.14</v>
      </c>
      <c r="AI33" s="27" t="s">
        <v>159</v>
      </c>
      <c r="AJ33" s="87">
        <v>0.48</v>
      </c>
      <c r="AK33" s="27">
        <v>6.41</v>
      </c>
      <c r="AL33" s="87">
        <v>0.19</v>
      </c>
      <c r="AM33" s="27" t="s">
        <v>159</v>
      </c>
      <c r="AN33" s="27" t="s">
        <v>159</v>
      </c>
      <c r="AO33" s="87" t="s">
        <v>173</v>
      </c>
      <c r="AP33" s="132">
        <v>0.79</v>
      </c>
      <c r="AQ33" s="122">
        <v>0.71236999999999995</v>
      </c>
      <c r="AR33" s="123">
        <v>9.0000000000000002E-6</v>
      </c>
      <c r="AS33" s="36" t="s">
        <v>214</v>
      </c>
      <c r="AT33" s="124">
        <v>62.05</v>
      </c>
      <c r="AU33" s="77" t="str">
        <f t="shared" si="16"/>
        <v>425 ± 47</v>
      </c>
      <c r="AV33" s="27">
        <v>425</v>
      </c>
      <c r="AW33" s="27">
        <v>47</v>
      </c>
      <c r="AX33" s="126">
        <v>46.8</v>
      </c>
      <c r="AY33" s="35">
        <v>5.5000000000000003E-4</v>
      </c>
      <c r="AZ33" s="27" t="s">
        <v>160</v>
      </c>
      <c r="BA33" s="27" t="s">
        <v>160</v>
      </c>
      <c r="BB33" s="122" t="s">
        <v>162</v>
      </c>
      <c r="BC33" s="125" t="s">
        <v>162</v>
      </c>
      <c r="BD33" s="125" t="s">
        <v>162</v>
      </c>
      <c r="BE33" s="247">
        <v>0.14000000000000001</v>
      </c>
      <c r="BF33" s="247">
        <v>0.16</v>
      </c>
      <c r="BG33" s="247">
        <v>0.28999999999999998</v>
      </c>
      <c r="BH33" s="125" t="s">
        <v>168</v>
      </c>
      <c r="BI33" s="125"/>
      <c r="BJ33" s="125"/>
      <c r="BK33" s="125"/>
      <c r="BL33" s="36" t="s">
        <v>214</v>
      </c>
      <c r="BM33" s="27">
        <v>0.14000000000000001</v>
      </c>
      <c r="BN33" s="27">
        <v>0.23</v>
      </c>
      <c r="BO33" s="27">
        <v>0.12</v>
      </c>
      <c r="BP33" s="27">
        <v>0.14000000000000001</v>
      </c>
      <c r="BQ33" s="27">
        <v>0.1</v>
      </c>
      <c r="BR33" s="27">
        <v>0.24000000000000002</v>
      </c>
      <c r="BS33" s="34">
        <f>BP33+BQ33</f>
        <v>0.24000000000000002</v>
      </c>
      <c r="BT33" s="35">
        <v>968</v>
      </c>
      <c r="BU33" s="87">
        <v>7.04</v>
      </c>
      <c r="BV33" s="87"/>
      <c r="BW33" s="36" t="s">
        <v>214</v>
      </c>
      <c r="BX33" s="121">
        <v>9.3712682811254595</v>
      </c>
      <c r="BY33" s="117">
        <v>9.0780203799708143</v>
      </c>
      <c r="BZ33" s="117">
        <v>-0.29324790115464516</v>
      </c>
      <c r="CA33" s="117">
        <v>18.449288661096276</v>
      </c>
      <c r="CB33" s="143">
        <v>-1.5894808008127295</v>
      </c>
      <c r="CC33" s="117">
        <f t="shared" si="17"/>
        <v>9.3712682811254595</v>
      </c>
      <c r="CD33" s="117">
        <f t="shared" si="18"/>
        <v>9.0780203799708143</v>
      </c>
      <c r="CE33" s="117">
        <f t="shared" si="2"/>
        <v>-0.29324790115464516</v>
      </c>
      <c r="CF33" s="117">
        <f t="shared" si="3"/>
        <v>18.449288661096276</v>
      </c>
      <c r="CG33" s="143">
        <f t="shared" si="4"/>
        <v>-1.5894808008127295</v>
      </c>
      <c r="CH33" s="27" t="str">
        <f t="shared" si="19"/>
        <v>PASS</v>
      </c>
      <c r="CI33" s="87">
        <f t="shared" si="20"/>
        <v>0.93781202272425768</v>
      </c>
      <c r="CJ33" s="87">
        <f t="shared" si="21"/>
        <v>0.96810622738899377</v>
      </c>
      <c r="CK33" s="118" t="e">
        <f t="shared" si="22"/>
        <v>#VALUE!</v>
      </c>
      <c r="CL33" s="132" t="e">
        <f t="shared" si="23"/>
        <v>#VALUE!</v>
      </c>
      <c r="CM33" s="133">
        <v>526.10043865516764</v>
      </c>
      <c r="CN33" s="87" t="s">
        <v>164</v>
      </c>
      <c r="CO33" s="87">
        <v>0.94</v>
      </c>
      <c r="CP33" s="87">
        <v>0.97</v>
      </c>
      <c r="CQ33" s="27">
        <v>0.54</v>
      </c>
      <c r="CR33" s="87">
        <f t="shared" si="5"/>
        <v>0.94</v>
      </c>
      <c r="CS33" s="87">
        <f t="shared" si="5"/>
        <v>0.97</v>
      </c>
      <c r="CT33" s="87" t="e">
        <f t="shared" si="6"/>
        <v>#VALUE!</v>
      </c>
    </row>
    <row r="34" spans="1:102" ht="15.75">
      <c r="A34" s="36" t="s">
        <v>215</v>
      </c>
      <c r="B34" s="27" t="s">
        <v>155</v>
      </c>
      <c r="C34" s="114">
        <v>7.93</v>
      </c>
      <c r="D34" s="31">
        <v>15.1</v>
      </c>
      <c r="E34" s="115">
        <v>0.34100000000000003</v>
      </c>
      <c r="F34" s="27">
        <v>712</v>
      </c>
      <c r="G34" s="27" t="s">
        <v>166</v>
      </c>
      <c r="H34" s="118">
        <v>288</v>
      </c>
      <c r="I34" s="118"/>
      <c r="J34" s="36" t="s">
        <v>215</v>
      </c>
      <c r="K34" s="114">
        <v>1.1042229849987721</v>
      </c>
      <c r="L34" s="117">
        <v>32.65290945005831</v>
      </c>
      <c r="M34" s="117">
        <v>18.116351318942044</v>
      </c>
      <c r="N34" s="87">
        <v>0.14000000000000001</v>
      </c>
      <c r="O34" s="87">
        <v>9.172796332512026E-2</v>
      </c>
      <c r="P34" s="118"/>
      <c r="Q34" s="118">
        <v>288</v>
      </c>
      <c r="R34" s="132">
        <f t="shared" si="14"/>
        <v>5.7549989059507292</v>
      </c>
      <c r="S34" s="118">
        <v>321.64</v>
      </c>
      <c r="T34" s="87">
        <f t="shared" si="15"/>
        <v>6.4272147503819177</v>
      </c>
      <c r="U34" s="36" t="s">
        <v>215</v>
      </c>
      <c r="V34" s="35" t="s">
        <v>157</v>
      </c>
      <c r="W34" s="27">
        <v>0.11</v>
      </c>
      <c r="X34" s="27">
        <v>13.3</v>
      </c>
      <c r="Y34" s="27" t="s">
        <v>158</v>
      </c>
      <c r="Z34" s="27">
        <v>2.12</v>
      </c>
      <c r="AA34" s="27">
        <v>5.12</v>
      </c>
      <c r="AB34" s="87">
        <v>0.01</v>
      </c>
      <c r="AC34" s="27">
        <v>126</v>
      </c>
      <c r="AD34" s="27">
        <v>0.04</v>
      </c>
      <c r="AE34" s="87">
        <v>5.29</v>
      </c>
      <c r="AF34" s="27">
        <v>0.97</v>
      </c>
      <c r="AG34" s="36" t="s">
        <v>215</v>
      </c>
      <c r="AH34" s="121">
        <v>20.61</v>
      </c>
      <c r="AI34" s="27" t="s">
        <v>159</v>
      </c>
      <c r="AJ34" s="87">
        <v>0.08</v>
      </c>
      <c r="AK34" s="87" t="s">
        <v>216</v>
      </c>
      <c r="AL34" s="87">
        <v>0.11</v>
      </c>
      <c r="AM34" s="27" t="s">
        <v>159</v>
      </c>
      <c r="AN34" s="87">
        <v>0.06</v>
      </c>
      <c r="AO34" s="87" t="s">
        <v>217</v>
      </c>
      <c r="AP34" s="34" t="s">
        <v>159</v>
      </c>
      <c r="AQ34" s="122">
        <v>0.71188600000000002</v>
      </c>
      <c r="AR34" s="123">
        <v>6.0000000000000002E-6</v>
      </c>
      <c r="AS34" s="36" t="s">
        <v>215</v>
      </c>
      <c r="AT34" s="124">
        <v>78.650000000000006</v>
      </c>
      <c r="AU34" s="125" t="str">
        <f t="shared" si="16"/>
        <v>93 ± 18</v>
      </c>
      <c r="AV34" s="27">
        <v>93</v>
      </c>
      <c r="AW34" s="27">
        <v>18</v>
      </c>
      <c r="AX34" s="126">
        <v>17.8</v>
      </c>
      <c r="AY34" s="35">
        <v>0.99</v>
      </c>
      <c r="AZ34" s="27">
        <v>4.6000000000000001E-4</v>
      </c>
      <c r="BA34" s="34" t="s">
        <v>160</v>
      </c>
      <c r="BB34" s="125">
        <v>-77.16</v>
      </c>
      <c r="BC34" s="174" t="s">
        <v>218</v>
      </c>
      <c r="BD34" s="125" t="s">
        <v>162</v>
      </c>
      <c r="BE34" s="247">
        <v>0.28999999999999998</v>
      </c>
      <c r="BF34" s="247">
        <v>0.19</v>
      </c>
      <c r="BG34" s="247">
        <v>0.48</v>
      </c>
      <c r="BH34" s="125" t="s">
        <v>168</v>
      </c>
      <c r="BI34" s="125"/>
      <c r="BJ34" s="125"/>
      <c r="BK34" s="125"/>
      <c r="BL34" s="36" t="s">
        <v>215</v>
      </c>
      <c r="BM34" s="27" t="s">
        <v>176</v>
      </c>
      <c r="BN34" s="27">
        <v>0.16</v>
      </c>
      <c r="BO34" s="27">
        <v>0.16</v>
      </c>
      <c r="BP34" s="27">
        <v>0.41</v>
      </c>
      <c r="BQ34" s="27">
        <v>0.15</v>
      </c>
      <c r="BR34" s="27">
        <v>0.55999999999999994</v>
      </c>
      <c r="BS34" s="34">
        <f>BP34+BQ34</f>
        <v>0.55999999999999994</v>
      </c>
      <c r="BT34" s="35">
        <v>712</v>
      </c>
      <c r="BU34" s="87">
        <v>7.93</v>
      </c>
      <c r="BV34" s="87"/>
      <c r="BW34" s="36" t="s">
        <v>215</v>
      </c>
      <c r="BX34" s="121">
        <v>7.1128872411219923</v>
      </c>
      <c r="BY34" s="117">
        <v>6.6436274164401725</v>
      </c>
      <c r="BZ34" s="117">
        <v>-0.46925982468181981</v>
      </c>
      <c r="CA34" s="117">
        <v>13.756514657562164</v>
      </c>
      <c r="CB34" s="143">
        <v>-3.4111825296086939</v>
      </c>
      <c r="CC34" s="117">
        <f t="shared" si="17"/>
        <v>7.1128872411219923</v>
      </c>
      <c r="CD34" s="117">
        <f t="shared" si="18"/>
        <v>6.6436274164401725</v>
      </c>
      <c r="CE34" s="117">
        <f t="shared" si="2"/>
        <v>-0.46925982468181981</v>
      </c>
      <c r="CF34" s="117">
        <f t="shared" si="3"/>
        <v>13.756514657562164</v>
      </c>
      <c r="CG34" s="143">
        <f t="shared" si="4"/>
        <v>-3.4111825296086939</v>
      </c>
      <c r="CH34" s="27" t="str">
        <f t="shared" si="19"/>
        <v>PASS</v>
      </c>
      <c r="CI34" s="87">
        <f t="shared" si="20"/>
        <v>0.93309373826406916</v>
      </c>
      <c r="CJ34" s="87">
        <f t="shared" si="21"/>
        <v>0.99900101701151578</v>
      </c>
      <c r="CK34" s="118">
        <f t="shared" si="22"/>
        <v>383.37090153768361</v>
      </c>
      <c r="CL34" s="132">
        <f t="shared" si="23"/>
        <v>0.53844227744056683</v>
      </c>
      <c r="CM34" s="133">
        <v>383.37090153768361</v>
      </c>
      <c r="CN34" s="87" t="s">
        <v>164</v>
      </c>
      <c r="CO34" s="87">
        <v>0.93</v>
      </c>
      <c r="CP34" s="87">
        <v>1</v>
      </c>
      <c r="CQ34" s="27">
        <v>0.54</v>
      </c>
      <c r="CR34" s="87">
        <f t="shared" si="5"/>
        <v>0.93</v>
      </c>
      <c r="CS34" s="87">
        <f t="shared" si="5"/>
        <v>1</v>
      </c>
      <c r="CT34" s="87">
        <f t="shared" si="6"/>
        <v>0.54</v>
      </c>
    </row>
    <row r="35" spans="1:102" ht="15.75">
      <c r="A35" s="36" t="s">
        <v>219</v>
      </c>
      <c r="B35" s="27" t="s">
        <v>155</v>
      </c>
      <c r="C35" s="114">
        <v>4.04</v>
      </c>
      <c r="D35" s="31">
        <v>14.5</v>
      </c>
      <c r="E35" s="115">
        <v>1.2090000000000001</v>
      </c>
      <c r="F35" s="27">
        <v>871</v>
      </c>
      <c r="G35" s="27" t="s">
        <v>166</v>
      </c>
      <c r="H35" s="176" t="s">
        <v>189</v>
      </c>
      <c r="I35" s="176"/>
      <c r="J35" s="36" t="s">
        <v>219</v>
      </c>
      <c r="K35" s="134">
        <v>0.55522281135778673</v>
      </c>
      <c r="L35" s="117">
        <v>47.769369634189722</v>
      </c>
      <c r="M35" s="118">
        <v>368.1883015820261</v>
      </c>
      <c r="N35" s="87">
        <v>0.02</v>
      </c>
      <c r="O35" s="87">
        <v>3.6884582993605179</v>
      </c>
      <c r="P35" s="118"/>
      <c r="Q35" s="176" t="s">
        <v>189</v>
      </c>
      <c r="R35" s="177" t="s">
        <v>191</v>
      </c>
      <c r="S35" s="178" t="s">
        <v>156</v>
      </c>
      <c r="T35" s="179" t="s">
        <v>156</v>
      </c>
      <c r="U35" s="36" t="s">
        <v>219</v>
      </c>
      <c r="V35" s="35">
        <v>13.5</v>
      </c>
      <c r="W35" s="27">
        <v>0.02</v>
      </c>
      <c r="X35" s="27">
        <v>64.599999999999994</v>
      </c>
      <c r="Y35" s="87">
        <v>0.53</v>
      </c>
      <c r="Z35" s="87">
        <v>1.4</v>
      </c>
      <c r="AA35" s="117">
        <v>26.8</v>
      </c>
      <c r="AB35" s="87">
        <v>1.5</v>
      </c>
      <c r="AC35" s="27">
        <v>38.200000000000003</v>
      </c>
      <c r="AD35" s="27">
        <v>0.02</v>
      </c>
      <c r="AE35" s="117">
        <v>17.899999999999999</v>
      </c>
      <c r="AF35" s="27">
        <v>0.27</v>
      </c>
      <c r="AG35" s="36" t="s">
        <v>219</v>
      </c>
      <c r="AH35" s="141">
        <v>161.27000000000001</v>
      </c>
      <c r="AI35" s="27">
        <v>2.61</v>
      </c>
      <c r="AJ35" s="117">
        <v>79.14</v>
      </c>
      <c r="AK35" s="117">
        <v>21.41</v>
      </c>
      <c r="AL35" s="27">
        <v>1.1599999999999999</v>
      </c>
      <c r="AM35" s="147">
        <v>0.39</v>
      </c>
      <c r="AN35" s="27" t="s">
        <v>159</v>
      </c>
      <c r="AO35" s="87" t="s">
        <v>220</v>
      </c>
      <c r="AP35" s="132">
        <v>0.59</v>
      </c>
      <c r="AQ35" s="122">
        <v>0.71227700000000005</v>
      </c>
      <c r="AR35" s="123">
        <v>6.9999999999999999E-6</v>
      </c>
      <c r="AS35" s="36" t="s">
        <v>219</v>
      </c>
      <c r="AT35" s="124">
        <v>11.82</v>
      </c>
      <c r="AU35" s="125" t="str">
        <f t="shared" si="16"/>
        <v>25 ± 9</v>
      </c>
      <c r="AV35" s="27">
        <v>25</v>
      </c>
      <c r="AW35" s="27">
        <v>9</v>
      </c>
      <c r="AX35" s="126">
        <v>9.31</v>
      </c>
      <c r="AY35" s="35">
        <v>1.3</v>
      </c>
      <c r="AZ35" s="27">
        <v>1.4E-3</v>
      </c>
      <c r="BA35" s="34" t="s">
        <v>160</v>
      </c>
      <c r="BB35" s="125">
        <v>-46.2</v>
      </c>
      <c r="BC35" s="125">
        <v>-118.2</v>
      </c>
      <c r="BD35" s="125" t="s">
        <v>162</v>
      </c>
      <c r="BE35" s="247">
        <v>0.03</v>
      </c>
      <c r="BF35" s="247">
        <v>0.19</v>
      </c>
      <c r="BG35" s="247">
        <v>0.22</v>
      </c>
      <c r="BH35" s="125" t="s">
        <v>168</v>
      </c>
      <c r="BI35" s="125"/>
      <c r="BJ35" s="125"/>
      <c r="BK35" s="125"/>
      <c r="BL35" s="36" t="s">
        <v>219</v>
      </c>
      <c r="BM35" s="27">
        <v>0.14000000000000001</v>
      </c>
      <c r="BN35" s="27">
        <v>0.14000000000000001</v>
      </c>
      <c r="BO35" s="27">
        <v>0.11</v>
      </c>
      <c r="BP35" s="27">
        <v>0.14000000000000001</v>
      </c>
      <c r="BQ35" s="27">
        <v>0.1</v>
      </c>
      <c r="BR35" s="27">
        <v>0.24000000000000002</v>
      </c>
      <c r="BS35" s="34">
        <f>BP35+BQ35</f>
        <v>0.24000000000000002</v>
      </c>
      <c r="BT35" s="35">
        <v>871</v>
      </c>
      <c r="BU35" s="87">
        <v>4.04</v>
      </c>
      <c r="BV35" s="87"/>
      <c r="BW35" s="36" t="s">
        <v>219</v>
      </c>
      <c r="BX35" s="121">
        <v>9.1020251998185113</v>
      </c>
      <c r="BY35" s="117">
        <v>8.6339666082644371</v>
      </c>
      <c r="BZ35" s="117">
        <v>-0.46805859155407425</v>
      </c>
      <c r="CA35" s="117">
        <v>17.73599180808295</v>
      </c>
      <c r="CB35" s="143">
        <v>-2.6390325199674627</v>
      </c>
      <c r="CC35" s="117">
        <f>(K35/18.998)+(L35/35.45)+(2*(M35/96.06))+(O35/62.004)</f>
        <v>9.1020251998185113</v>
      </c>
      <c r="CD35" s="117">
        <f>(2*((W35/137.327)+(X35/40.078)+(AA35/24.305)+(AF35/87.62)))+(Z35/39.0983)+(AC35/22.99)+(10^-BU35)+(3*(V35/26.982))</f>
        <v>8.6339666082644371</v>
      </c>
      <c r="CE35" s="117">
        <f t="shared" si="2"/>
        <v>-0.46805859155407425</v>
      </c>
      <c r="CF35" s="117">
        <f t="shared" si="3"/>
        <v>17.73599180808295</v>
      </c>
      <c r="CG35" s="143">
        <f t="shared" si="4"/>
        <v>-2.6390325199674627</v>
      </c>
      <c r="CH35" s="27" t="str">
        <f t="shared" si="19"/>
        <v>PASS</v>
      </c>
      <c r="CI35" s="87">
        <f t="shared" si="20"/>
        <v>0.99127056352060117</v>
      </c>
      <c r="CJ35" s="87">
        <f t="shared" si="21"/>
        <v>1.0450086337334685</v>
      </c>
      <c r="CK35" s="118">
        <f>X35+AA35+AC35+L35+M35+Z35+(2.14*AE35)+O35+K35+AF35+W35+AB35</f>
        <v>591.29735232693406</v>
      </c>
      <c r="CL35" s="132">
        <f t="shared" si="23"/>
        <v>0.67887181667845475</v>
      </c>
      <c r="CM35" s="133">
        <v>591.29735232693406</v>
      </c>
      <c r="CN35" s="87" t="s">
        <v>164</v>
      </c>
      <c r="CO35" s="87">
        <v>0.99</v>
      </c>
      <c r="CP35" s="87">
        <v>1.05</v>
      </c>
      <c r="CQ35" s="27">
        <v>0.68</v>
      </c>
      <c r="CR35" s="87">
        <f t="shared" si="5"/>
        <v>0.99</v>
      </c>
      <c r="CS35" s="87">
        <f t="shared" si="5"/>
        <v>1.05</v>
      </c>
      <c r="CT35" s="87">
        <f t="shared" si="6"/>
        <v>0.68</v>
      </c>
    </row>
    <row r="36" spans="1:102" ht="15.75">
      <c r="A36" s="36" t="s">
        <v>221</v>
      </c>
      <c r="B36" s="27" t="s">
        <v>155</v>
      </c>
      <c r="C36" s="114">
        <v>6.94</v>
      </c>
      <c r="D36" s="31">
        <v>14.6</v>
      </c>
      <c r="E36" s="115">
        <v>0.32500000000000001</v>
      </c>
      <c r="F36" s="27">
        <v>617</v>
      </c>
      <c r="G36" s="27" t="s">
        <v>166</v>
      </c>
      <c r="H36" s="118">
        <v>319</v>
      </c>
      <c r="I36" s="118"/>
      <c r="J36" s="36" t="s">
        <v>221</v>
      </c>
      <c r="K36" s="134">
        <v>5.7252851196398932E-2</v>
      </c>
      <c r="L36" s="87">
        <v>5.3580492087970235</v>
      </c>
      <c r="M36" s="117">
        <v>20.272344321619652</v>
      </c>
      <c r="N36" s="87">
        <v>0.03</v>
      </c>
      <c r="O36" s="87">
        <v>0.13684964584836343</v>
      </c>
      <c r="P36" s="118"/>
      <c r="Q36" s="118">
        <v>319</v>
      </c>
      <c r="R36" s="132">
        <f t="shared" si="14"/>
        <v>6.3744605937440362</v>
      </c>
      <c r="S36" s="118">
        <v>289.69</v>
      </c>
      <c r="T36" s="87">
        <f>(S36/100.0869)*2</f>
        <v>5.7887695592530095</v>
      </c>
      <c r="U36" s="36" t="s">
        <v>221</v>
      </c>
      <c r="V36" s="35" t="s">
        <v>157</v>
      </c>
      <c r="W36" s="27">
        <v>0.14000000000000001</v>
      </c>
      <c r="X36" s="27">
        <v>73.5</v>
      </c>
      <c r="Y36" s="27" t="s">
        <v>158</v>
      </c>
      <c r="Z36" s="27">
        <v>2.29</v>
      </c>
      <c r="AA36" s="117">
        <v>25</v>
      </c>
      <c r="AB36" s="87">
        <v>0.01</v>
      </c>
      <c r="AC36" s="27">
        <v>16.8</v>
      </c>
      <c r="AD36" s="27">
        <v>0.02</v>
      </c>
      <c r="AE36" s="87">
        <v>6.85</v>
      </c>
      <c r="AF36" s="27">
        <v>0.67</v>
      </c>
      <c r="AG36" s="36" t="s">
        <v>221</v>
      </c>
      <c r="AH36" s="35">
        <v>9.89</v>
      </c>
      <c r="AI36" s="27" t="s">
        <v>159</v>
      </c>
      <c r="AJ36" s="87">
        <v>0.35</v>
      </c>
      <c r="AK36" s="87">
        <v>9.6999999999999993</v>
      </c>
      <c r="AL36" s="87">
        <v>7.0000000000000007E-2</v>
      </c>
      <c r="AM36" s="27" t="s">
        <v>159</v>
      </c>
      <c r="AN36" s="27" t="s">
        <v>159</v>
      </c>
      <c r="AO36" s="87" t="s">
        <v>222</v>
      </c>
      <c r="AP36" s="132">
        <v>0.16</v>
      </c>
      <c r="AQ36" s="122">
        <v>0.71280299999999996</v>
      </c>
      <c r="AR36" s="123">
        <v>9.0000000000000002E-6</v>
      </c>
      <c r="AS36" s="36" t="s">
        <v>221</v>
      </c>
      <c r="AT36" s="124">
        <v>85.41</v>
      </c>
      <c r="AU36" s="77" t="str">
        <f t="shared" si="16"/>
        <v>635 ± 75</v>
      </c>
      <c r="AV36" s="27">
        <v>635</v>
      </c>
      <c r="AW36" s="27">
        <v>75</v>
      </c>
      <c r="AX36" s="126">
        <v>74.8</v>
      </c>
      <c r="AY36" s="35">
        <v>2.7E-2</v>
      </c>
      <c r="AZ36" s="27" t="s">
        <v>160</v>
      </c>
      <c r="BA36" s="27" t="s">
        <v>160</v>
      </c>
      <c r="BB36" s="122" t="s">
        <v>162</v>
      </c>
      <c r="BC36" s="125" t="s">
        <v>162</v>
      </c>
      <c r="BD36" s="125" t="s">
        <v>162</v>
      </c>
      <c r="BE36" s="247">
        <v>0.09</v>
      </c>
      <c r="BF36" s="247">
        <v>0.18</v>
      </c>
      <c r="BG36" s="247">
        <v>0.27</v>
      </c>
      <c r="BH36" s="125" t="s">
        <v>168</v>
      </c>
      <c r="BI36" s="125"/>
      <c r="BJ36" s="125"/>
      <c r="BK36" s="125"/>
      <c r="BL36" s="36" t="s">
        <v>221</v>
      </c>
      <c r="BM36" s="27" t="s">
        <v>176</v>
      </c>
      <c r="BN36" s="27" t="s">
        <v>176</v>
      </c>
      <c r="BO36" s="27">
        <v>0.11</v>
      </c>
      <c r="BP36" s="27">
        <v>0.12</v>
      </c>
      <c r="BQ36" s="27" t="s">
        <v>185</v>
      </c>
      <c r="BR36" s="27">
        <v>0.12</v>
      </c>
      <c r="BS36" s="34">
        <f>BP36</f>
        <v>0.12</v>
      </c>
      <c r="BT36" s="35">
        <v>617</v>
      </c>
      <c r="BU36" s="87">
        <v>6.94</v>
      </c>
      <c r="BV36" s="87"/>
      <c r="BW36" s="36" t="s">
        <v>221</v>
      </c>
      <c r="BX36" s="121">
        <v>6.9529018799202653</v>
      </c>
      <c r="BY36" s="117">
        <v>6.5316927540001855</v>
      </c>
      <c r="BZ36" s="117">
        <v>-0.42120912592007986</v>
      </c>
      <c r="CA36" s="117">
        <v>13.484594633920452</v>
      </c>
      <c r="CB36" s="143">
        <v>-3.1236320954026291</v>
      </c>
      <c r="CC36" s="117">
        <f>(K36/18.998)+(L36/35.45)+(2*(M36/96.06))+(O36/62.004)+R36</f>
        <v>6.9529018799202653</v>
      </c>
      <c r="CD36" s="117">
        <f>(2*((W36/137.327)+(X36/40.078)+(AA36/24.305)+(AF36/87.62)))+(Z36/39.0983)+(AC36/22.99)+(10^-BU36)</f>
        <v>6.5316927540001855</v>
      </c>
      <c r="CE36" s="117">
        <f t="shared" si="2"/>
        <v>-0.42120912592007986</v>
      </c>
      <c r="CF36" s="117">
        <f t="shared" si="3"/>
        <v>13.484594633920452</v>
      </c>
      <c r="CG36" s="143">
        <f t="shared" si="4"/>
        <v>-3.1236320954026291</v>
      </c>
      <c r="CH36" s="27" t="str">
        <f t="shared" si="19"/>
        <v>PASS</v>
      </c>
      <c r="CI36" s="87">
        <f t="shared" si="20"/>
        <v>1.0586211918963024</v>
      </c>
      <c r="CJ36" s="87">
        <f t="shared" si="21"/>
        <v>1.1268884732447757</v>
      </c>
      <c r="CK36" s="118">
        <f>X36+AA36+AC36+L36+M36+(Q36/1.67)+Z36+(2.14*AE36)+O36+K36+AF36+W36+AB36</f>
        <v>349.91146009931771</v>
      </c>
      <c r="CL36" s="132">
        <f t="shared" si="23"/>
        <v>0.56711743938301085</v>
      </c>
      <c r="CM36" s="133">
        <v>349.91146009931771</v>
      </c>
      <c r="CN36" s="87" t="s">
        <v>164</v>
      </c>
      <c r="CO36" s="87">
        <v>1.06</v>
      </c>
      <c r="CP36" s="87">
        <v>1.1299999999999999</v>
      </c>
      <c r="CQ36" s="27">
        <v>0.56999999999999995</v>
      </c>
      <c r="CR36" s="87">
        <f t="shared" si="5"/>
        <v>1.06</v>
      </c>
      <c r="CS36" s="87">
        <f t="shared" si="5"/>
        <v>1.1299999999999999</v>
      </c>
      <c r="CT36" s="87">
        <f t="shared" si="6"/>
        <v>0.56999999999999995</v>
      </c>
    </row>
    <row r="37" spans="1:102" ht="15.75">
      <c r="A37" s="36" t="s">
        <v>223</v>
      </c>
      <c r="B37" s="27" t="s">
        <v>155</v>
      </c>
      <c r="C37" s="114">
        <v>7.03</v>
      </c>
      <c r="D37" s="31">
        <v>14.6</v>
      </c>
      <c r="E37" s="115">
        <v>0.46700000000000003</v>
      </c>
      <c r="F37" s="27">
        <v>732</v>
      </c>
      <c r="G37" s="27" t="s">
        <v>166</v>
      </c>
      <c r="H37" s="118">
        <v>276</v>
      </c>
      <c r="I37" s="118"/>
      <c r="J37" s="36" t="s">
        <v>223</v>
      </c>
      <c r="K37" s="134">
        <v>0.1187365718026821</v>
      </c>
      <c r="L37" s="117">
        <v>53.208313460052771</v>
      </c>
      <c r="M37" s="117">
        <v>25.024897893081921</v>
      </c>
      <c r="N37" s="87">
        <v>0.04</v>
      </c>
      <c r="O37" s="87">
        <v>1.23465412444305</v>
      </c>
      <c r="P37" s="118"/>
      <c r="Q37" s="118">
        <v>276</v>
      </c>
      <c r="R37" s="132">
        <f t="shared" si="14"/>
        <v>5.5152072848694482</v>
      </c>
      <c r="S37" s="118">
        <v>266.35000000000002</v>
      </c>
      <c r="T37" s="87">
        <f>(S37/100.0869)*2</f>
        <v>5.3223748562499189</v>
      </c>
      <c r="U37" s="36" t="s">
        <v>223</v>
      </c>
      <c r="V37" s="35" t="s">
        <v>157</v>
      </c>
      <c r="W37" s="27">
        <v>0.15</v>
      </c>
      <c r="X37" s="27">
        <v>88.5</v>
      </c>
      <c r="Y37" s="87">
        <v>0.03</v>
      </c>
      <c r="Z37" s="27">
        <v>1.31</v>
      </c>
      <c r="AA37" s="27">
        <v>19.600000000000001</v>
      </c>
      <c r="AB37" s="87">
        <v>0.03</v>
      </c>
      <c r="AC37" s="27">
        <v>25.9</v>
      </c>
      <c r="AD37" s="27">
        <v>0.02</v>
      </c>
      <c r="AE37" s="87">
        <v>6.09</v>
      </c>
      <c r="AF37" s="27">
        <v>0.67</v>
      </c>
      <c r="AG37" s="36" t="s">
        <v>223</v>
      </c>
      <c r="AH37" s="35">
        <v>9.83</v>
      </c>
      <c r="AI37" s="27" t="s">
        <v>159</v>
      </c>
      <c r="AJ37" s="87">
        <v>0.41</v>
      </c>
      <c r="AK37" s="27">
        <v>2.37</v>
      </c>
      <c r="AL37" s="87">
        <v>0.11</v>
      </c>
      <c r="AM37" s="27" t="s">
        <v>159</v>
      </c>
      <c r="AN37" s="27" t="s">
        <v>159</v>
      </c>
      <c r="AO37" s="87" t="s">
        <v>201</v>
      </c>
      <c r="AP37" s="132">
        <v>0.53</v>
      </c>
      <c r="AQ37" s="122">
        <v>0.71207900000000002</v>
      </c>
      <c r="AR37" s="123">
        <v>7.9999999999999996E-6</v>
      </c>
      <c r="AS37" s="36" t="s">
        <v>223</v>
      </c>
      <c r="AT37" s="124">
        <v>75.78</v>
      </c>
      <c r="AU37" s="77" t="str">
        <f t="shared" si="16"/>
        <v>354 ± 23</v>
      </c>
      <c r="AV37" s="27">
        <v>354</v>
      </c>
      <c r="AW37" s="27">
        <v>23</v>
      </c>
      <c r="AX37" s="126">
        <v>23.3</v>
      </c>
      <c r="AY37" s="35">
        <v>3.7000000000000002E-3</v>
      </c>
      <c r="AZ37" s="27" t="s">
        <v>203</v>
      </c>
      <c r="BA37" s="27" t="s">
        <v>160</v>
      </c>
      <c r="BB37" s="122" t="s">
        <v>162</v>
      </c>
      <c r="BC37" s="125" t="s">
        <v>162</v>
      </c>
      <c r="BD37" s="125" t="s">
        <v>162</v>
      </c>
      <c r="BE37" s="247">
        <v>0.22</v>
      </c>
      <c r="BF37" s="247">
        <v>0.26</v>
      </c>
      <c r="BG37" s="247">
        <v>0.48</v>
      </c>
      <c r="BH37" s="125" t="s">
        <v>168</v>
      </c>
      <c r="BI37" s="125"/>
      <c r="BJ37" s="125"/>
      <c r="BK37" s="125"/>
      <c r="BL37" s="36" t="s">
        <v>223</v>
      </c>
      <c r="BM37" s="27">
        <v>0.13</v>
      </c>
      <c r="BN37" s="27">
        <v>0.12</v>
      </c>
      <c r="BO37" s="27">
        <v>0.11</v>
      </c>
      <c r="BP37" s="27">
        <v>0.12</v>
      </c>
      <c r="BQ37" s="27">
        <v>0.09</v>
      </c>
      <c r="BR37" s="27">
        <v>0.21</v>
      </c>
      <c r="BS37" s="34">
        <f>BP37+BQ37</f>
        <v>0.21</v>
      </c>
      <c r="BT37" s="35">
        <v>732</v>
      </c>
      <c r="BU37" s="87">
        <v>7.03</v>
      </c>
      <c r="BV37" s="87"/>
      <c r="BW37" s="36" t="s">
        <v>223</v>
      </c>
      <c r="BX37" s="121">
        <v>7.5633358563661943</v>
      </c>
      <c r="BY37" s="117">
        <v>7.2067849458556035</v>
      </c>
      <c r="BZ37" s="117">
        <v>-0.35655091051059085</v>
      </c>
      <c r="CA37" s="117">
        <v>14.770120802221797</v>
      </c>
      <c r="CB37" s="143">
        <v>-2.4140013157980174</v>
      </c>
      <c r="CC37" s="117">
        <f>(K37/18.998)+(L37/35.45)+(2*(M37/96.06))+(O37/62.004)+R37</f>
        <v>7.5633358563661943</v>
      </c>
      <c r="CD37" s="117">
        <f>(2*((W37/137.327)+(X37/40.078)+(AA37/24.305)+(AF37/87.62)))+(Z37/39.0983)+(AC37/22.99)+(10^-BU37)</f>
        <v>7.2067849458556035</v>
      </c>
      <c r="CE37" s="117">
        <f t="shared" si="2"/>
        <v>-0.35655091051059085</v>
      </c>
      <c r="CF37" s="117">
        <f t="shared" si="3"/>
        <v>14.770120802221797</v>
      </c>
      <c r="CG37" s="143">
        <f t="shared" si="4"/>
        <v>-2.4140013157980174</v>
      </c>
      <c r="CH37" s="27" t="str">
        <f t="shared" si="19"/>
        <v>PASS</v>
      </c>
      <c r="CI37" s="87">
        <f t="shared" si="20"/>
        <v>0.98453346254857965</v>
      </c>
      <c r="CJ37" s="87">
        <f t="shared" si="21"/>
        <v>1.033242603328715</v>
      </c>
      <c r="CK37" s="118">
        <f>X37+AA37+AC37+L37+M37+(Q37/1.67)+Z37+(2.14*AE37)+O37+K37+AF37+W37+AB37</f>
        <v>394.04866312722476</v>
      </c>
      <c r="CL37" s="132">
        <f t="shared" si="23"/>
        <v>0.53831784580221964</v>
      </c>
      <c r="CM37" s="133">
        <v>394.04866312722476</v>
      </c>
      <c r="CN37" s="87" t="s">
        <v>164</v>
      </c>
      <c r="CO37" s="87">
        <v>0.98</v>
      </c>
      <c r="CP37" s="87">
        <v>1.03</v>
      </c>
      <c r="CQ37" s="27">
        <v>0.54</v>
      </c>
      <c r="CR37" s="87">
        <f t="shared" si="5"/>
        <v>0.98</v>
      </c>
      <c r="CS37" s="87">
        <f t="shared" si="5"/>
        <v>1.03</v>
      </c>
      <c r="CT37" s="87">
        <f t="shared" si="6"/>
        <v>0.54</v>
      </c>
    </row>
    <row r="38" spans="1:102" s="38" customFormat="1">
      <c r="A38" s="180" t="s">
        <v>224</v>
      </c>
      <c r="B38" s="27" t="s">
        <v>187</v>
      </c>
      <c r="C38" s="114">
        <v>5.6</v>
      </c>
      <c r="D38" s="27" t="s">
        <v>162</v>
      </c>
      <c r="E38" s="27" t="s">
        <v>162</v>
      </c>
      <c r="F38" s="27" t="s">
        <v>162</v>
      </c>
      <c r="G38" s="27" t="s">
        <v>162</v>
      </c>
      <c r="H38" s="181" t="s">
        <v>189</v>
      </c>
      <c r="I38" s="118"/>
      <c r="J38" s="180" t="s">
        <v>224</v>
      </c>
      <c r="K38" s="134" t="s">
        <v>190</v>
      </c>
      <c r="L38" s="147" t="s">
        <v>157</v>
      </c>
      <c r="M38" s="147" t="s">
        <v>185</v>
      </c>
      <c r="N38" s="87" t="s">
        <v>157</v>
      </c>
      <c r="O38" s="87">
        <v>5.8502699952069304E-2</v>
      </c>
      <c r="P38" s="27"/>
      <c r="Q38" s="181" t="s">
        <v>189</v>
      </c>
      <c r="R38" s="182" t="s">
        <v>191</v>
      </c>
      <c r="S38" s="181" t="s">
        <v>156</v>
      </c>
      <c r="T38" s="183" t="s">
        <v>156</v>
      </c>
      <c r="U38" s="180" t="s">
        <v>224</v>
      </c>
      <c r="V38" s="25" t="s">
        <v>157</v>
      </c>
      <c r="W38" s="27" t="s">
        <v>158</v>
      </c>
      <c r="X38" s="184">
        <v>0.02</v>
      </c>
      <c r="Y38" s="24" t="s">
        <v>158</v>
      </c>
      <c r="Z38" s="24" t="s">
        <v>157</v>
      </c>
      <c r="AA38" s="24" t="s">
        <v>157</v>
      </c>
      <c r="AB38" s="24" t="s">
        <v>158</v>
      </c>
      <c r="AC38" s="24">
        <v>0.03</v>
      </c>
      <c r="AD38" s="24">
        <v>0.01</v>
      </c>
      <c r="AE38" s="24" t="s">
        <v>157</v>
      </c>
      <c r="AF38" s="24" t="s">
        <v>158</v>
      </c>
      <c r="AG38" s="180" t="s">
        <v>224</v>
      </c>
      <c r="AH38" s="25">
        <v>2.13</v>
      </c>
      <c r="AI38" s="183">
        <v>0.1</v>
      </c>
      <c r="AJ38" s="24" t="s">
        <v>159</v>
      </c>
      <c r="AK38" s="183">
        <v>0.2</v>
      </c>
      <c r="AL38" s="24" t="s">
        <v>159</v>
      </c>
      <c r="AM38" s="24" t="s">
        <v>159</v>
      </c>
      <c r="AN38" s="27" t="s">
        <v>159</v>
      </c>
      <c r="AO38" s="24">
        <v>2.92</v>
      </c>
      <c r="AP38" s="23" t="s">
        <v>159</v>
      </c>
      <c r="AQ38" s="33" t="s">
        <v>162</v>
      </c>
      <c r="AR38" s="31" t="s">
        <v>162</v>
      </c>
      <c r="AS38" s="180" t="s">
        <v>224</v>
      </c>
      <c r="AT38" s="30" t="s">
        <v>162</v>
      </c>
      <c r="AU38" s="125" t="s">
        <v>162</v>
      </c>
      <c r="AV38" s="27" t="s">
        <v>162</v>
      </c>
      <c r="AW38" s="27" t="s">
        <v>162</v>
      </c>
      <c r="AX38" s="185" t="s">
        <v>162</v>
      </c>
      <c r="AY38" s="25" t="s">
        <v>162</v>
      </c>
      <c r="AZ38" s="27" t="s">
        <v>162</v>
      </c>
      <c r="BA38" s="27" t="s">
        <v>162</v>
      </c>
      <c r="BB38" s="186" t="s">
        <v>162</v>
      </c>
      <c r="BC38" s="187" t="s">
        <v>162</v>
      </c>
      <c r="BD38" s="187" t="s">
        <v>162</v>
      </c>
      <c r="BE38" s="251" t="s">
        <v>162</v>
      </c>
      <c r="BF38" s="251" t="s">
        <v>162</v>
      </c>
      <c r="BG38" s="251" t="s">
        <v>162</v>
      </c>
      <c r="BH38" s="251" t="s">
        <v>162</v>
      </c>
      <c r="BI38" s="262"/>
      <c r="BJ38" s="262"/>
      <c r="BK38" s="31"/>
      <c r="BL38" s="180" t="s">
        <v>225</v>
      </c>
      <c r="BM38" s="24" t="s">
        <v>176</v>
      </c>
      <c r="BN38" s="24">
        <v>0.12</v>
      </c>
      <c r="BO38" s="24" t="s">
        <v>176</v>
      </c>
      <c r="BP38" s="24">
        <v>0.12</v>
      </c>
      <c r="BQ38" s="24">
        <v>0.09</v>
      </c>
      <c r="BR38" s="27">
        <v>0.21</v>
      </c>
      <c r="BS38" s="34">
        <f>BP38+BQ38</f>
        <v>0.21</v>
      </c>
      <c r="BT38" s="25" t="s">
        <v>162</v>
      </c>
      <c r="BU38" s="183">
        <v>5.6</v>
      </c>
      <c r="BV38" s="87"/>
      <c r="BW38" s="180" t="s">
        <v>224</v>
      </c>
      <c r="BX38" s="188" t="s">
        <v>156</v>
      </c>
      <c r="BY38" s="184" t="s">
        <v>156</v>
      </c>
      <c r="BZ38" s="184" t="s">
        <v>156</v>
      </c>
      <c r="CA38" s="184" t="s">
        <v>156</v>
      </c>
      <c r="CB38" s="182" t="s">
        <v>156</v>
      </c>
      <c r="CC38" s="184" t="s">
        <v>156</v>
      </c>
      <c r="CD38" s="184" t="s">
        <v>156</v>
      </c>
      <c r="CE38" s="184" t="s">
        <v>156</v>
      </c>
      <c r="CF38" s="184" t="s">
        <v>156</v>
      </c>
      <c r="CG38" s="182" t="s">
        <v>156</v>
      </c>
      <c r="CH38" s="24" t="str">
        <f t="shared" si="19"/>
        <v>CHECK</v>
      </c>
      <c r="CI38" s="189" t="s">
        <v>156</v>
      </c>
      <c r="CJ38" s="189" t="s">
        <v>156</v>
      </c>
      <c r="CK38" s="190" t="s">
        <v>156</v>
      </c>
      <c r="CL38" s="191" t="s">
        <v>156</v>
      </c>
      <c r="CM38" s="80" t="s">
        <v>156</v>
      </c>
      <c r="CN38" s="140" t="s">
        <v>164</v>
      </c>
      <c r="CO38" s="140" t="s">
        <v>156</v>
      </c>
      <c r="CP38" s="140" t="s">
        <v>156</v>
      </c>
      <c r="CQ38" s="139" t="s">
        <v>156</v>
      </c>
      <c r="CR38" s="140" t="s">
        <v>156</v>
      </c>
      <c r="CS38" s="140" t="s">
        <v>156</v>
      </c>
      <c r="CT38" s="140" t="s">
        <v>156</v>
      </c>
      <c r="CU38"/>
      <c r="CV38"/>
      <c r="CW38"/>
      <c r="CX38"/>
    </row>
    <row r="39" spans="1:102" s="99" customFormat="1">
      <c r="A39" s="192" t="s">
        <v>226</v>
      </c>
      <c r="B39" s="193"/>
      <c r="C39" s="100"/>
      <c r="D39" s="194"/>
      <c r="E39" s="101"/>
      <c r="F39" s="102"/>
      <c r="G39" s="102"/>
      <c r="H39" s="195"/>
      <c r="I39" s="42"/>
      <c r="J39" s="192" t="s">
        <v>226</v>
      </c>
      <c r="K39" s="105"/>
      <c r="L39" s="194"/>
      <c r="M39" s="194"/>
      <c r="N39" s="102"/>
      <c r="O39" s="194"/>
      <c r="P39" s="44"/>
      <c r="Q39" s="195"/>
      <c r="R39" s="107"/>
      <c r="S39" s="195"/>
      <c r="T39" s="159"/>
      <c r="U39" s="192" t="s">
        <v>226</v>
      </c>
      <c r="V39" s="105"/>
      <c r="W39" s="102"/>
      <c r="X39" s="102"/>
      <c r="Y39" s="102"/>
      <c r="Z39" s="102"/>
      <c r="AA39" s="102"/>
      <c r="AB39" s="102"/>
      <c r="AC39" s="102"/>
      <c r="AD39" s="102"/>
      <c r="AE39" s="102"/>
      <c r="AF39" s="102"/>
      <c r="AG39" s="192" t="s">
        <v>226</v>
      </c>
      <c r="AH39" s="105"/>
      <c r="AI39" s="102"/>
      <c r="AJ39" s="102"/>
      <c r="AK39" s="102"/>
      <c r="AL39" s="102"/>
      <c r="AM39" s="102"/>
      <c r="AN39" s="102"/>
      <c r="AO39" s="102"/>
      <c r="AP39" s="108"/>
      <c r="AQ39" s="105"/>
      <c r="AR39" s="102"/>
      <c r="AS39" s="192" t="s">
        <v>226</v>
      </c>
      <c r="AT39" s="172"/>
      <c r="AU39" s="166"/>
      <c r="AV39" s="102"/>
      <c r="AW39" s="102"/>
      <c r="AX39" s="108"/>
      <c r="AY39" s="105"/>
      <c r="AZ39" s="102"/>
      <c r="BA39" s="102"/>
      <c r="BB39" s="105"/>
      <c r="BC39" s="102"/>
      <c r="BD39" s="102"/>
      <c r="BE39" s="252"/>
      <c r="BF39" s="252"/>
      <c r="BG39" s="252"/>
      <c r="BH39" s="252"/>
      <c r="BI39" s="263"/>
      <c r="BJ39" s="263"/>
      <c r="BK39" s="6"/>
      <c r="BL39" s="192" t="s">
        <v>226</v>
      </c>
      <c r="BM39" s="102"/>
      <c r="BN39" s="102"/>
      <c r="BO39" s="102"/>
      <c r="BP39" s="102"/>
      <c r="BQ39" s="102"/>
      <c r="BR39" s="102"/>
      <c r="BS39" s="108"/>
      <c r="BT39" s="105"/>
      <c r="BU39" s="194"/>
      <c r="BV39" s="45"/>
      <c r="BW39" s="192" t="s">
        <v>226</v>
      </c>
      <c r="BX39" s="196"/>
      <c r="BY39" s="169"/>
      <c r="BZ39" s="197"/>
      <c r="CA39" s="197"/>
      <c r="CB39" s="198"/>
      <c r="CC39" s="197"/>
      <c r="CD39" s="169"/>
      <c r="CE39" s="197"/>
      <c r="CF39" s="197"/>
      <c r="CG39" s="198"/>
      <c r="CH39" s="155"/>
      <c r="CI39" s="159"/>
      <c r="CJ39" s="159"/>
      <c r="CK39" s="161"/>
      <c r="CL39" s="171"/>
      <c r="CM39" s="199"/>
      <c r="CN39" s="159"/>
      <c r="CO39" s="159"/>
      <c r="CP39" s="159"/>
      <c r="CQ39" s="159"/>
      <c r="CR39" s="159"/>
      <c r="CS39" s="159"/>
      <c r="CT39" s="159"/>
      <c r="CU39" s="22"/>
      <c r="CV39" s="22"/>
      <c r="CW39" s="22"/>
      <c r="CX39" s="22"/>
    </row>
    <row r="40" spans="1:102" ht="15.75">
      <c r="A40" s="36" t="s">
        <v>227</v>
      </c>
      <c r="B40" s="27" t="s">
        <v>155</v>
      </c>
      <c r="C40" s="114">
        <v>7.04</v>
      </c>
      <c r="D40" s="200">
        <v>15.8</v>
      </c>
      <c r="E40" s="115">
        <v>8.99</v>
      </c>
      <c r="F40" s="27">
        <v>659</v>
      </c>
      <c r="G40" s="27" t="s">
        <v>162</v>
      </c>
      <c r="H40" s="118">
        <v>313</v>
      </c>
      <c r="I40" s="118"/>
      <c r="J40" s="36" t="s">
        <v>227</v>
      </c>
      <c r="K40" s="134">
        <v>6.8158281503297363E-2</v>
      </c>
      <c r="L40" s="87">
        <v>7.9416734143977497</v>
      </c>
      <c r="M40" s="117">
        <v>44.335811780445738</v>
      </c>
      <c r="N40" s="87">
        <v>0.05</v>
      </c>
      <c r="O40" s="87">
        <v>2.0577041228161015</v>
      </c>
      <c r="P40" s="118"/>
      <c r="Q40" s="118">
        <v>313</v>
      </c>
      <c r="R40" s="132">
        <f t="shared" si="14"/>
        <v>6.2545647832033966</v>
      </c>
      <c r="S40" s="118">
        <v>285.44</v>
      </c>
      <c r="T40" s="87">
        <f>(S40/100.0869)*2</f>
        <v>5.7038433601200556</v>
      </c>
      <c r="U40" s="36" t="s">
        <v>227</v>
      </c>
      <c r="V40" s="35">
        <v>0.01</v>
      </c>
      <c r="W40" s="27">
        <v>0.12</v>
      </c>
      <c r="X40" s="27">
        <v>107</v>
      </c>
      <c r="Y40" s="27" t="s">
        <v>158</v>
      </c>
      <c r="Z40" s="27">
        <v>1.39</v>
      </c>
      <c r="AA40" s="27">
        <v>19.899999999999999</v>
      </c>
      <c r="AB40" s="27" t="s">
        <v>158</v>
      </c>
      <c r="AC40" s="27">
        <v>3.95</v>
      </c>
      <c r="AD40" s="27">
        <v>0.02</v>
      </c>
      <c r="AE40" s="87">
        <v>4.9400000000000004</v>
      </c>
      <c r="AF40" s="27">
        <v>0.37</v>
      </c>
      <c r="AG40" s="36" t="s">
        <v>227</v>
      </c>
      <c r="AH40" s="35">
        <v>6.45</v>
      </c>
      <c r="AI40" s="27" t="s">
        <v>159</v>
      </c>
      <c r="AJ40" s="87">
        <v>0.18</v>
      </c>
      <c r="AK40" s="27">
        <v>1.07</v>
      </c>
      <c r="AL40" s="87">
        <v>0.12</v>
      </c>
      <c r="AM40" s="27" t="s">
        <v>159</v>
      </c>
      <c r="AN40" s="87">
        <v>0.3</v>
      </c>
      <c r="AO40" s="87">
        <v>0.36</v>
      </c>
      <c r="AP40" s="132">
        <v>0.52</v>
      </c>
      <c r="AQ40" s="201">
        <v>0.71146100000000001</v>
      </c>
      <c r="AR40" s="202">
        <v>7.9999999999999996E-6</v>
      </c>
      <c r="AS40" s="36" t="s">
        <v>227</v>
      </c>
      <c r="AT40" s="80">
        <v>80.92</v>
      </c>
      <c r="AU40" s="125" t="str">
        <f t="shared" ref="AU40:AU57" si="24">_xlfn.CONCAT(AV40, " ± ", AW40)</f>
        <v>75 ± 18</v>
      </c>
      <c r="AV40" s="27">
        <v>75</v>
      </c>
      <c r="AW40" s="27">
        <v>18</v>
      </c>
      <c r="AX40" s="203">
        <v>17.5</v>
      </c>
      <c r="AY40" s="35">
        <v>2E-3</v>
      </c>
      <c r="AZ40" s="27" t="s">
        <v>160</v>
      </c>
      <c r="BA40" s="27" t="s">
        <v>160</v>
      </c>
      <c r="BB40" s="76" t="s">
        <v>162</v>
      </c>
      <c r="BC40" s="55" t="s">
        <v>162</v>
      </c>
      <c r="BD40" s="55" t="s">
        <v>162</v>
      </c>
      <c r="BE40" s="247">
        <v>0.08</v>
      </c>
      <c r="BF40" s="247">
        <v>0.15</v>
      </c>
      <c r="BG40" s="247">
        <v>0.23</v>
      </c>
      <c r="BH40" s="125" t="s">
        <v>168</v>
      </c>
      <c r="BI40" s="259"/>
      <c r="BJ40" s="259"/>
      <c r="BK40" s="27"/>
      <c r="BL40" s="36" t="s">
        <v>227</v>
      </c>
      <c r="BM40" s="27" t="s">
        <v>176</v>
      </c>
      <c r="BN40" s="27" t="s">
        <v>176</v>
      </c>
      <c r="BO40" s="27">
        <v>9.2100000000000009</v>
      </c>
      <c r="BP40" s="27" t="s">
        <v>184</v>
      </c>
      <c r="BQ40" s="27" t="s">
        <v>185</v>
      </c>
      <c r="BR40" s="27" t="s">
        <v>185</v>
      </c>
      <c r="BS40" s="34"/>
      <c r="BT40" s="35">
        <v>659</v>
      </c>
      <c r="BU40" s="87">
        <v>7.04</v>
      </c>
      <c r="BV40" s="87"/>
      <c r="BW40" s="36" t="s">
        <v>227</v>
      </c>
      <c r="BX40" s="121">
        <v>7.4384495286406676</v>
      </c>
      <c r="BY40" s="117">
        <v>7.1946695020928804</v>
      </c>
      <c r="BZ40" s="117">
        <v>-0.24378002654778719</v>
      </c>
      <c r="CA40" s="117">
        <v>14.633119030733548</v>
      </c>
      <c r="CB40" s="143">
        <v>-1.6659471301762974</v>
      </c>
      <c r="CC40" s="117">
        <f>(K40/18.998)+(L40/35.45)+(2*(M40/96.06))+(O40/62.004)+R40</f>
        <v>7.4384495286406676</v>
      </c>
      <c r="CD40" s="117">
        <f>(2*((W40/137.327)+(X40/40.078)+(AA40/24.305)+(AF40/87.62)))+(Z40/39.0983)+(AC40/22.99)+(10^-BU40)</f>
        <v>7.1946695020928804</v>
      </c>
      <c r="CE40" s="117">
        <f t="shared" si="2"/>
        <v>-0.24378002654778719</v>
      </c>
      <c r="CF40" s="117">
        <f t="shared" si="3"/>
        <v>14.633119030733548</v>
      </c>
      <c r="CG40" s="143">
        <f t="shared" si="4"/>
        <v>-1.6659471301762974</v>
      </c>
      <c r="CH40" s="27" t="str">
        <f t="shared" ref="CH40:CH58" si="25">IF(Z40&gt;10, "CHECK", "PASS")</f>
        <v>PASS</v>
      </c>
      <c r="CI40" s="87">
        <f t="shared" ref="CI40:CI57" si="26">CD40/(0.01*BT40)</f>
        <v>1.0917556148851109</v>
      </c>
      <c r="CJ40" s="87">
        <f t="shared" ref="CJ40:CJ57" si="27">CC40/(0.01*BT40)</f>
        <v>1.1287480316601923</v>
      </c>
      <c r="CK40" s="118" t="e">
        <f>X40+AA40+AC40+L40+M40+(Q40/1.67)+Z40+(2.14*AE40)+O40+K40+AF40+W40+AB40</f>
        <v>#VALUE!</v>
      </c>
      <c r="CL40" s="132" t="e">
        <f t="shared" ref="CL40:CL57" si="28">CK40/BT40</f>
        <v>#VALUE!</v>
      </c>
      <c r="CM40" s="133">
        <v>385.1300972997617</v>
      </c>
      <c r="CN40" s="87" t="s">
        <v>164</v>
      </c>
      <c r="CO40" s="87">
        <v>1.0900000000000001</v>
      </c>
      <c r="CP40" s="87">
        <v>1.1299999999999999</v>
      </c>
      <c r="CQ40" s="27">
        <v>0.57999999999999996</v>
      </c>
      <c r="CR40" s="87">
        <f t="shared" si="5"/>
        <v>1.0900000000000001</v>
      </c>
      <c r="CS40" s="87">
        <f>ROUND(CJ40, 2)</f>
        <v>1.1299999999999999</v>
      </c>
      <c r="CT40" s="87" t="e">
        <f t="shared" si="6"/>
        <v>#VALUE!</v>
      </c>
    </row>
    <row r="41" spans="1:102" ht="15.75">
      <c r="A41" s="36" t="s">
        <v>228</v>
      </c>
      <c r="B41" s="27" t="s">
        <v>155</v>
      </c>
      <c r="C41" s="114">
        <v>6.77</v>
      </c>
      <c r="D41" s="31">
        <v>13.6</v>
      </c>
      <c r="E41" s="115">
        <v>0.34100000000000003</v>
      </c>
      <c r="F41" s="27">
        <v>1540</v>
      </c>
      <c r="G41" s="27" t="s">
        <v>166</v>
      </c>
      <c r="H41" s="118">
        <v>270</v>
      </c>
      <c r="I41" s="118"/>
      <c r="J41" s="36" t="s">
        <v>228</v>
      </c>
      <c r="K41" s="134">
        <v>4.1521776935638251E-2</v>
      </c>
      <c r="L41" s="118">
        <v>307.3830406521941</v>
      </c>
      <c r="M41" s="117">
        <v>32.920215309035022</v>
      </c>
      <c r="N41" s="87">
        <v>0.08</v>
      </c>
      <c r="O41" s="87">
        <v>0.16785986937783298</v>
      </c>
      <c r="P41" s="118"/>
      <c r="Q41" s="118">
        <v>270</v>
      </c>
      <c r="R41" s="132">
        <f t="shared" si="14"/>
        <v>5.3953114743288086</v>
      </c>
      <c r="S41" s="118">
        <v>238.41</v>
      </c>
      <c r="T41" s="87">
        <f>(S41/100.0869)*2</f>
        <v>4.7640600318323374</v>
      </c>
      <c r="U41" s="36" t="s">
        <v>228</v>
      </c>
      <c r="V41" s="35">
        <v>0.01</v>
      </c>
      <c r="W41" s="27">
        <v>0.13</v>
      </c>
      <c r="X41" s="27">
        <v>214</v>
      </c>
      <c r="Y41" s="147">
        <v>0.25</v>
      </c>
      <c r="Z41" s="27">
        <v>3.76</v>
      </c>
      <c r="AA41" s="27">
        <v>35.700000000000003</v>
      </c>
      <c r="AB41" s="87">
        <v>0.25</v>
      </c>
      <c r="AC41" s="27">
        <v>20.100000000000001</v>
      </c>
      <c r="AD41" s="27" t="s">
        <v>178</v>
      </c>
      <c r="AE41" s="87">
        <v>7.79</v>
      </c>
      <c r="AF41" s="27">
        <v>1.88</v>
      </c>
      <c r="AG41" s="36" t="s">
        <v>228</v>
      </c>
      <c r="AH41" s="121">
        <v>17.54</v>
      </c>
      <c r="AI41" s="27" t="s">
        <v>159</v>
      </c>
      <c r="AJ41" s="87">
        <v>0.12</v>
      </c>
      <c r="AK41" s="27">
        <v>1.77</v>
      </c>
      <c r="AL41" s="87">
        <v>0.06</v>
      </c>
      <c r="AM41" s="27" t="s">
        <v>159</v>
      </c>
      <c r="AN41" s="87">
        <v>0.21</v>
      </c>
      <c r="AO41" s="87" t="s">
        <v>229</v>
      </c>
      <c r="AP41" s="34" t="s">
        <v>159</v>
      </c>
      <c r="AQ41" s="201">
        <v>0.71251799999999998</v>
      </c>
      <c r="AR41" s="202">
        <v>7.9999999999999996E-6</v>
      </c>
      <c r="AS41" s="36" t="s">
        <v>228</v>
      </c>
      <c r="AT41" s="80">
        <v>76.58</v>
      </c>
      <c r="AU41" s="125" t="str">
        <f t="shared" si="24"/>
        <v>30 ± 9</v>
      </c>
      <c r="AV41" s="27">
        <v>30</v>
      </c>
      <c r="AW41" s="27">
        <v>9</v>
      </c>
      <c r="AX41" s="203">
        <v>9.1</v>
      </c>
      <c r="AY41" s="35">
        <v>4.4999999999999997E-3</v>
      </c>
      <c r="AZ41" s="27" t="s">
        <v>160</v>
      </c>
      <c r="BA41" s="27" t="s">
        <v>160</v>
      </c>
      <c r="BB41" s="35" t="s">
        <v>162</v>
      </c>
      <c r="BC41" s="27" t="s">
        <v>162</v>
      </c>
      <c r="BD41" s="27" t="s">
        <v>162</v>
      </c>
      <c r="BE41" s="247">
        <v>0.26</v>
      </c>
      <c r="BF41" s="247">
        <v>0.44</v>
      </c>
      <c r="BG41" s="247">
        <v>0.7</v>
      </c>
      <c r="BH41" s="125" t="s">
        <v>168</v>
      </c>
      <c r="BI41" s="27"/>
      <c r="BJ41" s="27"/>
      <c r="BK41" s="27"/>
      <c r="BL41" s="36" t="s">
        <v>228</v>
      </c>
      <c r="BM41" s="27">
        <v>0.47</v>
      </c>
      <c r="BN41" s="27">
        <v>3.2</v>
      </c>
      <c r="BO41" s="27">
        <v>9.3800000000000008</v>
      </c>
      <c r="BP41" s="27" t="s">
        <v>184</v>
      </c>
      <c r="BQ41" s="27" t="s">
        <v>185</v>
      </c>
      <c r="BR41" s="27" t="s">
        <v>185</v>
      </c>
      <c r="BS41" s="34"/>
      <c r="BT41" s="35">
        <v>1539</v>
      </c>
      <c r="BU41" s="87">
        <v>6.77</v>
      </c>
      <c r="BV41" s="87"/>
      <c r="BW41" s="36" t="s">
        <v>228</v>
      </c>
      <c r="BX41" s="121">
        <v>14.756503463903824</v>
      </c>
      <c r="BY41" s="117">
        <v>14.632109827319747</v>
      </c>
      <c r="BZ41" s="117">
        <v>-0.12439363658407743</v>
      </c>
      <c r="CA41" s="117">
        <v>29.388613291223571</v>
      </c>
      <c r="CB41" s="143">
        <v>-0.42327154177507775</v>
      </c>
      <c r="CC41" s="117">
        <f>(K41/18.998)+(L41/35.45)+(2*(M41/96.06))+(O41/62.004)+R41</f>
        <v>14.756503463903824</v>
      </c>
      <c r="CD41" s="117">
        <f>(2*((W41/137.327)+(X41/40.078)+(AA41/24.305)+(AF41/87.62)))+(Z41/39.0983)+(AC41/22.99)+(10^-BU41)</f>
        <v>14.632109827319747</v>
      </c>
      <c r="CE41" s="117">
        <f t="shared" si="2"/>
        <v>-0.12439363658407743</v>
      </c>
      <c r="CF41" s="117">
        <f t="shared" si="3"/>
        <v>29.388613291223571</v>
      </c>
      <c r="CG41" s="143">
        <f t="shared" si="4"/>
        <v>-0.42327154177507775</v>
      </c>
      <c r="CH41" s="27" t="str">
        <f t="shared" si="25"/>
        <v>PASS</v>
      </c>
      <c r="CI41" s="87">
        <f t="shared" si="26"/>
        <v>0.95075437474462288</v>
      </c>
      <c r="CJ41" s="87">
        <f t="shared" si="27"/>
        <v>0.95883713215749344</v>
      </c>
      <c r="CK41" s="118">
        <f>X41+AA41+AC41+L41+M41+(Q41/1.67)+Z41+(2.14*AE41)+O41+K41+AF41+W41+AB41</f>
        <v>794.67988431412948</v>
      </c>
      <c r="CL41" s="132">
        <f t="shared" si="28"/>
        <v>0.51636119838474948</v>
      </c>
      <c r="CM41" s="133">
        <v>794.67988431412948</v>
      </c>
      <c r="CN41" s="87" t="s">
        <v>164</v>
      </c>
      <c r="CO41" s="87">
        <v>0.95</v>
      </c>
      <c r="CP41" s="87">
        <v>0.96</v>
      </c>
      <c r="CQ41" s="27">
        <v>0.52</v>
      </c>
      <c r="CR41" s="87">
        <f t="shared" si="5"/>
        <v>0.95</v>
      </c>
      <c r="CS41" s="87">
        <f t="shared" si="5"/>
        <v>0.96</v>
      </c>
      <c r="CT41" s="87">
        <f t="shared" si="6"/>
        <v>0.52</v>
      </c>
    </row>
    <row r="42" spans="1:102" ht="15.75">
      <c r="A42" s="36" t="s">
        <v>230</v>
      </c>
      <c r="B42" s="27" t="s">
        <v>170</v>
      </c>
      <c r="C42" s="114">
        <v>7.18</v>
      </c>
      <c r="D42" s="31">
        <v>20.3</v>
      </c>
      <c r="E42" s="115">
        <v>6.8929999999999998</v>
      </c>
      <c r="F42" s="27">
        <v>529</v>
      </c>
      <c r="G42" s="27" t="s">
        <v>166</v>
      </c>
      <c r="H42" s="118">
        <v>256</v>
      </c>
      <c r="I42" s="118"/>
      <c r="J42" s="36" t="s">
        <v>230</v>
      </c>
      <c r="K42" s="134">
        <v>0.10081142035933174</v>
      </c>
      <c r="L42" s="87">
        <v>8.0805199592288144</v>
      </c>
      <c r="M42" s="117">
        <v>29.091422482999629</v>
      </c>
      <c r="N42" s="87">
        <v>0.03</v>
      </c>
      <c r="O42" s="87">
        <v>0.58070691157216547</v>
      </c>
      <c r="P42" s="118"/>
      <c r="Q42" s="118">
        <v>256</v>
      </c>
      <c r="R42" s="132">
        <f t="shared" si="14"/>
        <v>5.1155545830673148</v>
      </c>
      <c r="S42" s="118">
        <v>231.24</v>
      </c>
      <c r="T42" s="87">
        <f>(S42/100.0869)*2</f>
        <v>4.6207845382362729</v>
      </c>
      <c r="U42" s="36" t="s">
        <v>230</v>
      </c>
      <c r="V42" s="35">
        <v>0.01</v>
      </c>
      <c r="W42" s="27">
        <v>0.1</v>
      </c>
      <c r="X42" s="27">
        <v>93.2</v>
      </c>
      <c r="Y42" s="27" t="s">
        <v>158</v>
      </c>
      <c r="Z42" s="27">
        <v>0.06</v>
      </c>
      <c r="AA42" s="27">
        <v>9.26</v>
      </c>
      <c r="AB42" s="27" t="s">
        <v>158</v>
      </c>
      <c r="AC42" s="87">
        <v>4.2</v>
      </c>
      <c r="AD42" s="27" t="s">
        <v>178</v>
      </c>
      <c r="AE42" s="87">
        <v>4.78</v>
      </c>
      <c r="AF42" s="87">
        <v>0.2</v>
      </c>
      <c r="AG42" s="36" t="s">
        <v>230</v>
      </c>
      <c r="AH42" s="114">
        <v>3.49</v>
      </c>
      <c r="AI42" s="87" t="s">
        <v>159</v>
      </c>
      <c r="AJ42" s="87">
        <v>0.14000000000000001</v>
      </c>
      <c r="AK42" s="87">
        <v>3.53</v>
      </c>
      <c r="AL42" s="87">
        <v>0.17</v>
      </c>
      <c r="AM42" s="87" t="s">
        <v>159</v>
      </c>
      <c r="AN42" s="87">
        <v>0.2</v>
      </c>
      <c r="AO42" s="87" t="s">
        <v>231</v>
      </c>
      <c r="AP42" s="132">
        <v>0.47</v>
      </c>
      <c r="AQ42" s="201">
        <v>0.71190399999999998</v>
      </c>
      <c r="AR42" s="202">
        <v>1.1E-5</v>
      </c>
      <c r="AS42" s="36" t="s">
        <v>230</v>
      </c>
      <c r="AT42" s="204">
        <v>62.76</v>
      </c>
      <c r="AU42" s="125" t="str">
        <f t="shared" si="24"/>
        <v>112 ± 17</v>
      </c>
      <c r="AV42" s="87">
        <v>112</v>
      </c>
      <c r="AW42" s="118">
        <v>17</v>
      </c>
      <c r="AX42" s="203">
        <v>17.399999999999999</v>
      </c>
      <c r="AY42" s="205">
        <v>2.0000000000000001E-4</v>
      </c>
      <c r="AZ42" s="87" t="s">
        <v>160</v>
      </c>
      <c r="BA42" s="87" t="s">
        <v>160</v>
      </c>
      <c r="BB42" s="114" t="s">
        <v>162</v>
      </c>
      <c r="BC42" s="87" t="s">
        <v>162</v>
      </c>
      <c r="BD42" s="87" t="s">
        <v>162</v>
      </c>
      <c r="BE42" s="247">
        <v>0.03</v>
      </c>
      <c r="BF42" s="247">
        <v>0.05</v>
      </c>
      <c r="BG42" s="247">
        <v>0.09</v>
      </c>
      <c r="BH42" s="125" t="s">
        <v>168</v>
      </c>
      <c r="BI42" s="87"/>
      <c r="BJ42" s="87"/>
      <c r="BK42" s="87"/>
      <c r="BL42" s="36" t="s">
        <v>230</v>
      </c>
      <c r="BM42" s="87">
        <v>0.73</v>
      </c>
      <c r="BN42" s="87">
        <v>2.95</v>
      </c>
      <c r="BO42" s="87">
        <v>9.17</v>
      </c>
      <c r="BP42" s="87" t="s">
        <v>184</v>
      </c>
      <c r="BQ42" s="87" t="s">
        <v>185</v>
      </c>
      <c r="BR42" s="87" t="s">
        <v>185</v>
      </c>
      <c r="BS42" s="132"/>
      <c r="BT42" s="35">
        <v>529</v>
      </c>
      <c r="BU42" s="87">
        <v>7.18</v>
      </c>
      <c r="BV42" s="87"/>
      <c r="BW42" s="36" t="s">
        <v>230</v>
      </c>
      <c r="BX42" s="121">
        <v>5.963860710567408</v>
      </c>
      <c r="BY42" s="117">
        <v>5.6031581467363898</v>
      </c>
      <c r="BZ42" s="117">
        <v>-0.36070256383101817</v>
      </c>
      <c r="CA42" s="117">
        <v>11.567018857303797</v>
      </c>
      <c r="CB42" s="143">
        <v>-3.1183710191953105</v>
      </c>
      <c r="CC42" s="117">
        <f>(K42/18.998)+(L42/35.45)+(2*(M42/96.06))+(O42/62.004)+R42</f>
        <v>5.963860710567408</v>
      </c>
      <c r="CD42" s="117">
        <f>(2*((W42/137.327)+(X42/40.078)+(AA42/24.305)+(AF42/87.62)))+(Z42/39.0983)+(AC42/22.99)+(10^-BU42)</f>
        <v>5.6031581467363898</v>
      </c>
      <c r="CE42" s="117">
        <f t="shared" si="2"/>
        <v>-0.36070256383101817</v>
      </c>
      <c r="CF42" s="117">
        <f t="shared" si="3"/>
        <v>11.567018857303797</v>
      </c>
      <c r="CG42" s="143">
        <f t="shared" si="4"/>
        <v>-3.1183710191953105</v>
      </c>
      <c r="CH42" s="27" t="str">
        <f t="shared" si="25"/>
        <v>PASS</v>
      </c>
      <c r="CI42" s="87">
        <f t="shared" si="26"/>
        <v>1.0591981373792798</v>
      </c>
      <c r="CJ42" s="87">
        <f t="shared" si="27"/>
        <v>1.1273838772339146</v>
      </c>
      <c r="CK42" s="118" t="e">
        <f>X42+AA42+AC42+L42+M42+(Q42/1.67)+Z42+(2.14*AE42)+O42+K42+AF42+W42+AB42</f>
        <v>#VALUE!</v>
      </c>
      <c r="CL42" s="132" t="e">
        <f t="shared" si="28"/>
        <v>#VALUE!</v>
      </c>
      <c r="CM42" s="133">
        <v>308.39607394781268</v>
      </c>
      <c r="CN42" s="87" t="s">
        <v>164</v>
      </c>
      <c r="CO42" s="87">
        <v>1.06</v>
      </c>
      <c r="CP42" s="87">
        <v>1.1299999999999999</v>
      </c>
      <c r="CQ42" s="27">
        <v>0.57999999999999996</v>
      </c>
      <c r="CR42" s="87">
        <f t="shared" si="5"/>
        <v>1.06</v>
      </c>
      <c r="CS42" s="87">
        <f t="shared" si="5"/>
        <v>1.1299999999999999</v>
      </c>
      <c r="CT42" s="87" t="e">
        <f t="shared" si="6"/>
        <v>#VALUE!</v>
      </c>
    </row>
    <row r="43" spans="1:102" ht="15.75">
      <c r="A43" s="36" t="s">
        <v>232</v>
      </c>
      <c r="B43" s="27" t="s">
        <v>170</v>
      </c>
      <c r="C43" s="114">
        <v>7.04</v>
      </c>
      <c r="D43" s="31">
        <v>18.399999999999999</v>
      </c>
      <c r="E43" s="115">
        <v>8.1959999999999997</v>
      </c>
      <c r="F43" s="118">
        <v>406.9</v>
      </c>
      <c r="G43" s="118" t="s">
        <v>166</v>
      </c>
      <c r="H43" s="118">
        <v>182</v>
      </c>
      <c r="I43" s="118"/>
      <c r="J43" s="36" t="s">
        <v>232</v>
      </c>
      <c r="K43" s="134">
        <v>0.14864629454051637</v>
      </c>
      <c r="L43" s="87">
        <v>2.0332217905366456</v>
      </c>
      <c r="M43" s="117">
        <v>20.243948659220042</v>
      </c>
      <c r="N43" s="87">
        <v>0.02</v>
      </c>
      <c r="O43" s="117">
        <v>12.870960767331098</v>
      </c>
      <c r="P43" s="118"/>
      <c r="Q43" s="118">
        <v>182</v>
      </c>
      <c r="R43" s="132">
        <f t="shared" si="14"/>
        <v>3.636839586399419</v>
      </c>
      <c r="S43" s="118">
        <v>166.81</v>
      </c>
      <c r="T43" s="87">
        <f>(S43/100.0869)*2</f>
        <v>3.3333033593806984</v>
      </c>
      <c r="U43" s="36" t="s">
        <v>232</v>
      </c>
      <c r="V43" s="35">
        <v>0.01</v>
      </c>
      <c r="W43" s="27">
        <v>0.14000000000000001</v>
      </c>
      <c r="X43" s="27">
        <v>77.2</v>
      </c>
      <c r="Y43" s="27" t="s">
        <v>158</v>
      </c>
      <c r="Z43" s="27">
        <v>0.19</v>
      </c>
      <c r="AA43" s="27">
        <v>2.86</v>
      </c>
      <c r="AB43" s="27" t="s">
        <v>158</v>
      </c>
      <c r="AC43" s="27">
        <v>2.61</v>
      </c>
      <c r="AD43" s="27">
        <v>0.02</v>
      </c>
      <c r="AE43" s="87">
        <v>4.4000000000000004</v>
      </c>
      <c r="AF43" s="27">
        <v>0.14000000000000001</v>
      </c>
      <c r="AG43" s="36" t="s">
        <v>232</v>
      </c>
      <c r="AH43" s="35">
        <v>3.27</v>
      </c>
      <c r="AI43" s="27" t="s">
        <v>159</v>
      </c>
      <c r="AJ43" s="87">
        <v>0.14000000000000001</v>
      </c>
      <c r="AK43" s="27">
        <v>1.92</v>
      </c>
      <c r="AL43" s="27" t="s">
        <v>159</v>
      </c>
      <c r="AM43" s="27" t="s">
        <v>159</v>
      </c>
      <c r="AN43" s="27" t="s">
        <v>159</v>
      </c>
      <c r="AO43" s="87" t="s">
        <v>229</v>
      </c>
      <c r="AP43" s="132">
        <v>0.27</v>
      </c>
      <c r="AQ43" s="201">
        <v>0.71147800000000005</v>
      </c>
      <c r="AR43" s="202">
        <v>7.9999999999999996E-6</v>
      </c>
      <c r="AS43" s="36" t="s">
        <v>232</v>
      </c>
      <c r="AT43" s="80">
        <v>47.29</v>
      </c>
      <c r="AU43" s="125" t="str">
        <f t="shared" si="24"/>
        <v>222 ± 10</v>
      </c>
      <c r="AV43" s="27">
        <v>222</v>
      </c>
      <c r="AW43" s="27">
        <v>10</v>
      </c>
      <c r="AX43" s="203">
        <v>10</v>
      </c>
      <c r="AY43" s="35" t="s">
        <v>203</v>
      </c>
      <c r="AZ43" s="27" t="s">
        <v>203</v>
      </c>
      <c r="BA43" s="27" t="s">
        <v>160</v>
      </c>
      <c r="BB43" s="35" t="s">
        <v>162</v>
      </c>
      <c r="BC43" s="27" t="s">
        <v>162</v>
      </c>
      <c r="BD43" s="27" t="s">
        <v>162</v>
      </c>
      <c r="BE43" s="247">
        <v>0.04</v>
      </c>
      <c r="BF43" s="247">
        <v>0.06</v>
      </c>
      <c r="BG43" s="247">
        <v>0.1</v>
      </c>
      <c r="BH43" s="125" t="s">
        <v>168</v>
      </c>
      <c r="BI43" s="27"/>
      <c r="BJ43" s="27"/>
      <c r="BK43" s="27"/>
      <c r="BL43" s="36" t="s">
        <v>232</v>
      </c>
      <c r="BM43" s="27">
        <v>0.77</v>
      </c>
      <c r="BN43" s="27">
        <v>3.17</v>
      </c>
      <c r="BO43" s="27">
        <v>9.2100000000000009</v>
      </c>
      <c r="BP43" s="27" t="s">
        <v>184</v>
      </c>
      <c r="BQ43" s="27" t="s">
        <v>185</v>
      </c>
      <c r="BR43" s="27" t="s">
        <v>185</v>
      </c>
      <c r="BS43" s="34"/>
      <c r="BT43" s="141">
        <v>406.9</v>
      </c>
      <c r="BU43" s="87">
        <v>7.04</v>
      </c>
      <c r="BV43" s="87"/>
      <c r="BW43" s="36" t="s">
        <v>232</v>
      </c>
      <c r="BX43" s="121">
        <v>4.3310867845622818</v>
      </c>
      <c r="BY43" s="117">
        <v>4.2114519758464759</v>
      </c>
      <c r="BZ43" s="117">
        <v>-0.1196348087158059</v>
      </c>
      <c r="CA43" s="117">
        <v>8.5425387604087568</v>
      </c>
      <c r="CB43" s="143">
        <v>-1.400459653402631</v>
      </c>
      <c r="CC43" s="117">
        <f>(K43/18.998)+(L43/35.45)+(2*(M43/96.06))+(O43/62.004)+R43</f>
        <v>4.3310867845622818</v>
      </c>
      <c r="CD43" s="117">
        <f>(2*((W43/137.327)+(X43/40.078)+(AA43/24.305)+(AF43/87.62)))+(Z43/39.0983)+(AC43/22.99)+(10^-BU43)</f>
        <v>4.2114519758464759</v>
      </c>
      <c r="CE43" s="117">
        <f t="shared" si="2"/>
        <v>-0.1196348087158059</v>
      </c>
      <c r="CF43" s="117">
        <f t="shared" si="3"/>
        <v>8.5425387604087568</v>
      </c>
      <c r="CG43" s="143">
        <f t="shared" si="4"/>
        <v>-1.400459653402631</v>
      </c>
      <c r="CH43" s="27" t="str">
        <f t="shared" si="25"/>
        <v>PASS</v>
      </c>
      <c r="CI43" s="87">
        <f t="shared" si="26"/>
        <v>1.0350090872072932</v>
      </c>
      <c r="CJ43" s="87">
        <f t="shared" si="27"/>
        <v>1.0644106130651958</v>
      </c>
      <c r="CK43" s="118" t="e">
        <f>X43+AA43+AC43+L43+M43+(Q43/1.67)+Z43+(2.14*AE43)+O43+K43+AF43+W43+AB43</f>
        <v>#VALUE!</v>
      </c>
      <c r="CL43" s="132" t="e">
        <f t="shared" si="28"/>
        <v>#VALUE!</v>
      </c>
      <c r="CM43" s="133">
        <v>236.83481343977201</v>
      </c>
      <c r="CN43" s="87" t="s">
        <v>164</v>
      </c>
      <c r="CO43" s="87">
        <v>1.04</v>
      </c>
      <c r="CP43" s="87">
        <v>1.06</v>
      </c>
      <c r="CQ43" s="27">
        <v>0.57999999999999996</v>
      </c>
      <c r="CR43" s="87">
        <f t="shared" si="5"/>
        <v>1.04</v>
      </c>
      <c r="CS43" s="87">
        <f t="shared" si="5"/>
        <v>1.06</v>
      </c>
      <c r="CT43" s="87" t="e">
        <f t="shared" si="6"/>
        <v>#VALUE!</v>
      </c>
    </row>
    <row r="44" spans="1:102" ht="15.75">
      <c r="A44" s="36" t="s">
        <v>233</v>
      </c>
      <c r="B44" s="27" t="s">
        <v>155</v>
      </c>
      <c r="C44" s="114">
        <v>3.15</v>
      </c>
      <c r="D44" s="31">
        <v>14.5</v>
      </c>
      <c r="E44" s="115">
        <v>30.664999999999999</v>
      </c>
      <c r="F44" s="27">
        <v>906</v>
      </c>
      <c r="G44" s="27" t="s">
        <v>166</v>
      </c>
      <c r="H44" s="119" t="s">
        <v>189</v>
      </c>
      <c r="I44" s="119"/>
      <c r="J44" s="36" t="s">
        <v>233</v>
      </c>
      <c r="K44" s="134">
        <v>0.3015907399106354</v>
      </c>
      <c r="L44" s="117">
        <v>54.919384591815295</v>
      </c>
      <c r="M44" s="118">
        <v>301.2787039271733</v>
      </c>
      <c r="N44" s="87">
        <v>0.03</v>
      </c>
      <c r="O44" s="87">
        <v>2.1501159257342199</v>
      </c>
      <c r="P44" s="118"/>
      <c r="Q44" s="119" t="s">
        <v>189</v>
      </c>
      <c r="R44" s="144" t="s">
        <v>191</v>
      </c>
      <c r="S44" s="118" t="s">
        <v>156</v>
      </c>
      <c r="T44" s="87" t="s">
        <v>156</v>
      </c>
      <c r="U44" s="36" t="s">
        <v>233</v>
      </c>
      <c r="V44" s="35">
        <v>8.57</v>
      </c>
      <c r="W44" s="27" t="s">
        <v>158</v>
      </c>
      <c r="X44" s="27">
        <v>63.2</v>
      </c>
      <c r="Y44" s="87">
        <v>0.51</v>
      </c>
      <c r="Z44" s="27">
        <v>1.95</v>
      </c>
      <c r="AA44" s="27">
        <v>24.4</v>
      </c>
      <c r="AB44" s="87">
        <v>1.34</v>
      </c>
      <c r="AC44" s="27">
        <v>24.1</v>
      </c>
      <c r="AD44" s="27" t="s">
        <v>178</v>
      </c>
      <c r="AE44" s="117">
        <v>17.100000000000001</v>
      </c>
      <c r="AF44" s="27">
        <v>0.21</v>
      </c>
      <c r="AG44" s="36" t="s">
        <v>233</v>
      </c>
      <c r="AH44" s="141">
        <v>104.43</v>
      </c>
      <c r="AI44" s="27">
        <v>1.66</v>
      </c>
      <c r="AJ44" s="117">
        <v>56.49</v>
      </c>
      <c r="AK44" s="117">
        <v>47.84</v>
      </c>
      <c r="AL44" s="87">
        <v>0.7</v>
      </c>
      <c r="AM44" s="27" t="s">
        <v>159</v>
      </c>
      <c r="AN44" s="27" t="s">
        <v>159</v>
      </c>
      <c r="AO44" s="117">
        <v>11.03</v>
      </c>
      <c r="AP44" s="132">
        <v>0.32</v>
      </c>
      <c r="AQ44" s="201">
        <v>0.71244399999999997</v>
      </c>
      <c r="AR44" s="202">
        <v>7.9999999999999996E-6</v>
      </c>
      <c r="AS44" s="36" t="s">
        <v>233</v>
      </c>
      <c r="AT44" s="80">
        <v>6.96</v>
      </c>
      <c r="AU44" s="125" t="str">
        <f t="shared" si="24"/>
        <v>64 ± 16</v>
      </c>
      <c r="AV44" s="27">
        <v>64</v>
      </c>
      <c r="AW44" s="27">
        <v>16</v>
      </c>
      <c r="AX44" s="203">
        <v>15.5</v>
      </c>
      <c r="AY44" s="35">
        <v>2.0000000000000001E-4</v>
      </c>
      <c r="AZ44" s="27" t="s">
        <v>160</v>
      </c>
      <c r="BA44" s="27" t="s">
        <v>160</v>
      </c>
      <c r="BB44" s="35" t="s">
        <v>162</v>
      </c>
      <c r="BC44" s="27" t="s">
        <v>162</v>
      </c>
      <c r="BD44" s="27" t="s">
        <v>162</v>
      </c>
      <c r="BE44" s="247">
        <v>0.01</v>
      </c>
      <c r="BF44" s="247">
        <v>0.24</v>
      </c>
      <c r="BG44" s="247">
        <v>0.24</v>
      </c>
      <c r="BH44" s="125" t="s">
        <v>168</v>
      </c>
      <c r="BI44" s="27"/>
      <c r="BJ44" s="27"/>
      <c r="BK44" s="27"/>
      <c r="BL44" s="36" t="s">
        <v>233</v>
      </c>
      <c r="BM44" s="27" t="s">
        <v>176</v>
      </c>
      <c r="BN44" s="27" t="s">
        <v>176</v>
      </c>
      <c r="BO44" s="27" t="s">
        <v>176</v>
      </c>
      <c r="BP44" s="27" t="s">
        <v>184</v>
      </c>
      <c r="BQ44" s="27" t="s">
        <v>185</v>
      </c>
      <c r="BR44" s="27" t="s">
        <v>185</v>
      </c>
      <c r="BS44" s="34"/>
      <c r="BT44" s="35">
        <v>906</v>
      </c>
      <c r="BU44" s="87">
        <v>3.15</v>
      </c>
      <c r="BV44" s="87"/>
      <c r="BW44" s="36" t="s">
        <v>233</v>
      </c>
      <c r="BX44" s="121">
        <v>7.8724780350394621</v>
      </c>
      <c r="BY44" s="117">
        <v>7.2181822994139946</v>
      </c>
      <c r="BZ44" s="117">
        <v>-0.6542957356254675</v>
      </c>
      <c r="CA44" s="117">
        <v>15.090660334453457</v>
      </c>
      <c r="CB44" s="143">
        <v>-4.3357661038307658</v>
      </c>
      <c r="CC44" s="117">
        <f>(K44/18.998)+(L44/35.45)+(2*(M44/96.06))+(O44/62.004)</f>
        <v>7.8724780350394621</v>
      </c>
      <c r="CD44" s="117" t="e">
        <f>(2*((W44/137.327)+(X44/40.078)+(AA44/24.305)+(AF44/87.62)))+(Z44/39.0983)+(AC44/22.99)+(10^-BU44)+(3*(V44/26.982))</f>
        <v>#VALUE!</v>
      </c>
      <c r="CE44" s="117" t="e">
        <f t="shared" si="2"/>
        <v>#VALUE!</v>
      </c>
      <c r="CF44" s="117" t="e">
        <f t="shared" si="3"/>
        <v>#VALUE!</v>
      </c>
      <c r="CG44" s="143" t="e">
        <f t="shared" si="4"/>
        <v>#VALUE!</v>
      </c>
      <c r="CH44" s="27" t="str">
        <f t="shared" si="25"/>
        <v>PASS</v>
      </c>
      <c r="CI44" s="87" t="e">
        <f t="shared" si="26"/>
        <v>#VALUE!</v>
      </c>
      <c r="CJ44" s="87">
        <f t="shared" si="27"/>
        <v>0.86892693543481914</v>
      </c>
      <c r="CK44" s="118" t="e">
        <f>X44+AA44+AC44+L44+M44+Z44+(2.14*AE44)+O44+K44+AF44+W44+AB44</f>
        <v>#VALUE!</v>
      </c>
      <c r="CL44" s="132" t="e">
        <f t="shared" si="28"/>
        <v>#VALUE!</v>
      </c>
      <c r="CM44" s="133">
        <v>510.44379518463336</v>
      </c>
      <c r="CN44" s="87" t="s">
        <v>164</v>
      </c>
      <c r="CO44" s="87">
        <v>0.8</v>
      </c>
      <c r="CP44" s="87">
        <v>0.87</v>
      </c>
      <c r="CQ44" s="27">
        <v>0.56000000000000005</v>
      </c>
      <c r="CR44" s="87" t="e">
        <f t="shared" si="5"/>
        <v>#VALUE!</v>
      </c>
      <c r="CS44" s="87">
        <f t="shared" si="5"/>
        <v>0.87</v>
      </c>
      <c r="CT44" s="87" t="e">
        <f t="shared" si="6"/>
        <v>#VALUE!</v>
      </c>
    </row>
    <row r="45" spans="1:102" ht="15.75">
      <c r="A45" s="36" t="s">
        <v>234</v>
      </c>
      <c r="B45" s="27" t="s">
        <v>155</v>
      </c>
      <c r="C45" s="114">
        <v>7.98</v>
      </c>
      <c r="D45" s="31">
        <v>14.2</v>
      </c>
      <c r="E45" s="115">
        <v>0.29699999999999999</v>
      </c>
      <c r="F45" s="27">
        <v>980</v>
      </c>
      <c r="G45" s="27" t="s">
        <v>166</v>
      </c>
      <c r="H45" s="118">
        <v>404</v>
      </c>
      <c r="I45" s="118"/>
      <c r="J45" s="36" t="s">
        <v>234</v>
      </c>
      <c r="K45" s="114">
        <v>1.0432921679231053</v>
      </c>
      <c r="L45" s="117">
        <v>60.454631632321373</v>
      </c>
      <c r="M45" s="117">
        <v>22.489374127424092</v>
      </c>
      <c r="N45" s="87">
        <v>0.05</v>
      </c>
      <c r="O45" s="87">
        <v>9.8140463227390035E-2</v>
      </c>
      <c r="P45" s="118"/>
      <c r="Q45" s="118">
        <v>404</v>
      </c>
      <c r="R45" s="132">
        <f t="shared" si="14"/>
        <v>8.0729845764031065</v>
      </c>
      <c r="S45" s="118">
        <v>428.3</v>
      </c>
      <c r="T45" s="87">
        <f t="shared" ref="T45:T57" si="29">(S45/100.0869)*2</f>
        <v>8.5585626090926983</v>
      </c>
      <c r="U45" s="36" t="s">
        <v>234</v>
      </c>
      <c r="V45" s="35">
        <v>0.01</v>
      </c>
      <c r="W45" s="27">
        <v>0.22</v>
      </c>
      <c r="X45" s="117">
        <v>25</v>
      </c>
      <c r="Y45" s="87">
        <v>0.01</v>
      </c>
      <c r="Z45" s="27">
        <v>2.67</v>
      </c>
      <c r="AA45" s="27">
        <v>4.01</v>
      </c>
      <c r="AB45" s="87">
        <v>0.03</v>
      </c>
      <c r="AC45" s="27">
        <v>192</v>
      </c>
      <c r="AD45" s="27">
        <v>0.02</v>
      </c>
      <c r="AE45" s="87">
        <v>2.92</v>
      </c>
      <c r="AF45" s="27">
        <v>0.28999999999999998</v>
      </c>
      <c r="AG45" s="36" t="s">
        <v>234</v>
      </c>
      <c r="AH45" s="35">
        <v>9.68</v>
      </c>
      <c r="AI45" s="27" t="s">
        <v>159</v>
      </c>
      <c r="AJ45" s="87">
        <v>0.28999999999999998</v>
      </c>
      <c r="AK45" s="87">
        <v>0.23</v>
      </c>
      <c r="AL45" s="87">
        <v>0.13</v>
      </c>
      <c r="AM45" s="27" t="s">
        <v>159</v>
      </c>
      <c r="AN45" s="27" t="s">
        <v>159</v>
      </c>
      <c r="AO45" s="87">
        <v>0.44</v>
      </c>
      <c r="AP45" s="132">
        <v>0.35</v>
      </c>
      <c r="AQ45" s="201">
        <v>0.71291899999999997</v>
      </c>
      <c r="AR45" s="202">
        <v>1.0000000000000001E-5</v>
      </c>
      <c r="AS45" s="36" t="s">
        <v>234</v>
      </c>
      <c r="AT45" s="80">
        <v>104.42</v>
      </c>
      <c r="AU45" s="125" t="str">
        <f t="shared" si="24"/>
        <v>128 ± 42</v>
      </c>
      <c r="AV45" s="27">
        <v>128</v>
      </c>
      <c r="AW45" s="27">
        <v>42</v>
      </c>
      <c r="AX45" s="203">
        <v>41.5</v>
      </c>
      <c r="AY45" s="35">
        <v>4.7</v>
      </c>
      <c r="AZ45" s="27">
        <v>1.9E-2</v>
      </c>
      <c r="BA45" s="34" t="s">
        <v>160</v>
      </c>
      <c r="BB45" s="31">
        <v>-74.260000000000005</v>
      </c>
      <c r="BC45" s="31">
        <v>-202.3</v>
      </c>
      <c r="BD45" s="27" t="s">
        <v>162</v>
      </c>
      <c r="BE45" s="247">
        <v>0.2</v>
      </c>
      <c r="BF45" s="247">
        <v>0.28000000000000003</v>
      </c>
      <c r="BG45" s="247">
        <v>0.47</v>
      </c>
      <c r="BH45" s="125" t="s">
        <v>168</v>
      </c>
      <c r="BI45" s="27"/>
      <c r="BJ45" s="27"/>
      <c r="BK45" s="27"/>
      <c r="BL45" s="36" t="s">
        <v>234</v>
      </c>
      <c r="BM45" s="27">
        <v>0.72</v>
      </c>
      <c r="BN45" s="27">
        <v>2.92</v>
      </c>
      <c r="BO45" s="27">
        <v>9.1</v>
      </c>
      <c r="BP45" s="27" t="s">
        <v>184</v>
      </c>
      <c r="BQ45" s="27" t="s">
        <v>185</v>
      </c>
      <c r="BR45" s="27" t="s">
        <v>185</v>
      </c>
      <c r="BS45" s="34"/>
      <c r="BT45" s="35">
        <v>980</v>
      </c>
      <c r="BU45" s="87">
        <v>7.98</v>
      </c>
      <c r="BV45" s="87"/>
      <c r="BW45" s="36" t="s">
        <v>234</v>
      </c>
      <c r="BX45" s="121">
        <v>10.303068530177674</v>
      </c>
      <c r="BY45" s="117">
        <v>10.007110604800211</v>
      </c>
      <c r="BZ45" s="117">
        <v>-0.29595792537746313</v>
      </c>
      <c r="CA45" s="117">
        <v>20.310179134977886</v>
      </c>
      <c r="CB45" s="143">
        <v>-1.4571901282139299</v>
      </c>
      <c r="CC45" s="117">
        <f t="shared" ref="CC45:CC57" si="30">(K45/18.998)+(L45/35.45)+(2*(M45/96.06))+(O45/62.004)+R45</f>
        <v>10.303068530177674</v>
      </c>
      <c r="CD45" s="117">
        <f t="shared" ref="CD45:CD57" si="31">(2*((W45/137.327)+(X45/40.078)+(AA45/24.305)+(AF45/87.62)))+(Z45/39.0983)+(AC45/22.99)+(10^-BU45)</f>
        <v>10.007110604800211</v>
      </c>
      <c r="CE45" s="117">
        <f t="shared" si="2"/>
        <v>-0.29595792537746313</v>
      </c>
      <c r="CF45" s="117">
        <f t="shared" si="3"/>
        <v>20.310179134977886</v>
      </c>
      <c r="CG45" s="143">
        <f t="shared" si="4"/>
        <v>-1.4571901282139299</v>
      </c>
      <c r="CH45" s="27" t="str">
        <f t="shared" si="25"/>
        <v>PASS</v>
      </c>
      <c r="CI45" s="87">
        <f t="shared" si="26"/>
        <v>1.0211337351836949</v>
      </c>
      <c r="CJ45" s="87">
        <f t="shared" si="27"/>
        <v>1.0513335234875176</v>
      </c>
      <c r="CK45" s="118">
        <f t="shared" ref="CK45:CK57" si="32">X45+AA45+AC45+L45+M45+(Q45/1.67)+Z45+(2.14*AE45)+O45+K45+AF45+W45+AB45</f>
        <v>556.47040605556651</v>
      </c>
      <c r="CL45" s="132">
        <f t="shared" si="28"/>
        <v>0.56782694495465968</v>
      </c>
      <c r="CM45" s="133">
        <v>556.47040605556651</v>
      </c>
      <c r="CN45" s="87" t="s">
        <v>164</v>
      </c>
      <c r="CO45" s="87">
        <v>1.02</v>
      </c>
      <c r="CP45" s="87">
        <v>1.05</v>
      </c>
      <c r="CQ45" s="27">
        <v>0.56999999999999995</v>
      </c>
      <c r="CR45" s="87">
        <f t="shared" si="5"/>
        <v>1.02</v>
      </c>
      <c r="CS45" s="87">
        <f t="shared" si="5"/>
        <v>1.05</v>
      </c>
      <c r="CT45" s="87">
        <f t="shared" si="6"/>
        <v>0.56999999999999995</v>
      </c>
    </row>
    <row r="46" spans="1:102" ht="15.75">
      <c r="A46" s="36" t="s">
        <v>235</v>
      </c>
      <c r="B46" s="27" t="s">
        <v>155</v>
      </c>
      <c r="C46" s="114">
        <v>7.11</v>
      </c>
      <c r="D46" s="31">
        <v>13.7</v>
      </c>
      <c r="E46" s="115">
        <v>0.40300000000000002</v>
      </c>
      <c r="F46" s="27">
        <v>864</v>
      </c>
      <c r="G46" s="27" t="s">
        <v>166</v>
      </c>
      <c r="H46" s="118">
        <v>265</v>
      </c>
      <c r="I46" s="118"/>
      <c r="J46" s="36" t="s">
        <v>235</v>
      </c>
      <c r="K46" s="134">
        <v>0.10620478002264538</v>
      </c>
      <c r="L46" s="118">
        <v>114.86496993046846</v>
      </c>
      <c r="M46" s="117">
        <v>14.709371313179018</v>
      </c>
      <c r="N46" s="87">
        <v>0.05</v>
      </c>
      <c r="O46" s="87">
        <v>0.21282886473978943</v>
      </c>
      <c r="P46" s="118"/>
      <c r="Q46" s="118">
        <v>265</v>
      </c>
      <c r="R46" s="132">
        <f t="shared" si="14"/>
        <v>5.2953982988782746</v>
      </c>
      <c r="S46" s="118">
        <v>238.22</v>
      </c>
      <c r="T46" s="87">
        <f t="shared" si="29"/>
        <v>4.7602633311652172</v>
      </c>
      <c r="U46" s="36" t="s">
        <v>235</v>
      </c>
      <c r="V46" s="35">
        <v>0.01</v>
      </c>
      <c r="W46" s="27">
        <v>0.24</v>
      </c>
      <c r="X46" s="27">
        <v>87.4</v>
      </c>
      <c r="Y46" s="87">
        <v>0.45</v>
      </c>
      <c r="Z46" s="87">
        <v>3.1</v>
      </c>
      <c r="AA46" s="27">
        <v>17.7</v>
      </c>
      <c r="AB46" s="87">
        <v>7.0000000000000007E-2</v>
      </c>
      <c r="AC46" s="27">
        <v>57.8</v>
      </c>
      <c r="AD46" s="27" t="s">
        <v>178</v>
      </c>
      <c r="AE46" s="87">
        <v>7.28</v>
      </c>
      <c r="AF46" s="87">
        <v>1.5</v>
      </c>
      <c r="AG46" s="36" t="s">
        <v>235</v>
      </c>
      <c r="AH46" s="121">
        <v>11.67</v>
      </c>
      <c r="AI46" s="87" t="s">
        <v>159</v>
      </c>
      <c r="AJ46" s="87">
        <v>0.21</v>
      </c>
      <c r="AK46" s="87" t="s">
        <v>236</v>
      </c>
      <c r="AL46" s="87" t="s">
        <v>159</v>
      </c>
      <c r="AM46" s="87" t="s">
        <v>159</v>
      </c>
      <c r="AN46" s="27" t="s">
        <v>159</v>
      </c>
      <c r="AO46" s="87">
        <v>0.4</v>
      </c>
      <c r="AP46" s="132" t="s">
        <v>159</v>
      </c>
      <c r="AQ46" s="201">
        <v>0.71292699999999998</v>
      </c>
      <c r="AR46" s="202">
        <v>9.0000000000000002E-6</v>
      </c>
      <c r="AS46" s="36" t="s">
        <v>235</v>
      </c>
      <c r="AT46" s="204">
        <v>65.98</v>
      </c>
      <c r="AU46" s="125" t="str">
        <f t="shared" si="24"/>
        <v>190 ± 38</v>
      </c>
      <c r="AV46" s="87">
        <v>190</v>
      </c>
      <c r="AW46" s="118">
        <v>38</v>
      </c>
      <c r="AX46" s="203">
        <v>38.4</v>
      </c>
      <c r="AY46" s="134">
        <v>4.9000000000000002E-2</v>
      </c>
      <c r="AZ46" s="87" t="s">
        <v>203</v>
      </c>
      <c r="BA46" s="87" t="s">
        <v>160</v>
      </c>
      <c r="BB46" s="114" t="s">
        <v>162</v>
      </c>
      <c r="BC46" s="87" t="s">
        <v>162</v>
      </c>
      <c r="BD46" s="87" t="s">
        <v>162</v>
      </c>
      <c r="BE46" s="247">
        <v>0.31</v>
      </c>
      <c r="BF46" s="247">
        <v>0.59</v>
      </c>
      <c r="BG46" s="247">
        <v>0.9</v>
      </c>
      <c r="BH46" s="125" t="s">
        <v>168</v>
      </c>
      <c r="BI46" s="87"/>
      <c r="BJ46" s="87"/>
      <c r="BK46" s="87"/>
      <c r="BL46" s="36" t="s">
        <v>235</v>
      </c>
      <c r="BM46" s="87">
        <v>0.45</v>
      </c>
      <c r="BN46" s="87">
        <v>3.29</v>
      </c>
      <c r="BO46" s="87">
        <v>9.49</v>
      </c>
      <c r="BP46" s="87" t="s">
        <v>184</v>
      </c>
      <c r="BQ46" s="87" t="s">
        <v>185</v>
      </c>
      <c r="BR46" s="87" t="s">
        <v>185</v>
      </c>
      <c r="BS46" s="132"/>
      <c r="BT46" s="35">
        <v>864</v>
      </c>
      <c r="BU46" s="87">
        <v>7.11</v>
      </c>
      <c r="BV46" s="87"/>
      <c r="BW46" s="36" t="s">
        <v>235</v>
      </c>
      <c r="BX46" s="121">
        <v>8.850871554808343</v>
      </c>
      <c r="BY46" s="117">
        <v>8.4491435772392851</v>
      </c>
      <c r="BZ46" s="117">
        <v>-0.40172797756905787</v>
      </c>
      <c r="CA46" s="117">
        <v>17.300015132047626</v>
      </c>
      <c r="CB46" s="143">
        <v>-2.322125006843907</v>
      </c>
      <c r="CC46" s="117">
        <f t="shared" si="30"/>
        <v>8.850871554808343</v>
      </c>
      <c r="CD46" s="117">
        <f t="shared" si="31"/>
        <v>8.4491435772392851</v>
      </c>
      <c r="CE46" s="117">
        <f t="shared" si="2"/>
        <v>-0.40172797756905787</v>
      </c>
      <c r="CF46" s="117">
        <f t="shared" si="3"/>
        <v>17.300015132047626</v>
      </c>
      <c r="CG46" s="143">
        <f t="shared" si="4"/>
        <v>-2.322125006843907</v>
      </c>
      <c r="CH46" s="27" t="str">
        <f t="shared" si="25"/>
        <v>PASS</v>
      </c>
      <c r="CI46" s="87">
        <f t="shared" si="26"/>
        <v>0.97791013625454681</v>
      </c>
      <c r="CJ46" s="87">
        <f t="shared" si="27"/>
        <v>1.0244064299546694</v>
      </c>
      <c r="CK46" s="118">
        <f t="shared" si="32"/>
        <v>471.96520961894885</v>
      </c>
      <c r="CL46" s="132">
        <f t="shared" si="28"/>
        <v>0.54625602965156117</v>
      </c>
      <c r="CM46" s="133">
        <v>471.96520961894885</v>
      </c>
      <c r="CN46" s="87" t="s">
        <v>164</v>
      </c>
      <c r="CO46" s="87">
        <v>0.98</v>
      </c>
      <c r="CP46" s="87">
        <v>1.02</v>
      </c>
      <c r="CQ46" s="27">
        <v>0.55000000000000004</v>
      </c>
      <c r="CR46" s="87">
        <f t="shared" si="5"/>
        <v>0.98</v>
      </c>
      <c r="CS46" s="87">
        <f t="shared" si="5"/>
        <v>1.02</v>
      </c>
      <c r="CT46" s="87">
        <f t="shared" si="6"/>
        <v>0.55000000000000004</v>
      </c>
    </row>
    <row r="47" spans="1:102" ht="15.75">
      <c r="A47" s="36" t="s">
        <v>237</v>
      </c>
      <c r="B47" s="27" t="s">
        <v>155</v>
      </c>
      <c r="C47" s="114">
        <v>7.24</v>
      </c>
      <c r="D47" s="31">
        <v>13.3</v>
      </c>
      <c r="E47" s="115">
        <v>0.36499999999999999</v>
      </c>
      <c r="F47" s="27">
        <v>712</v>
      </c>
      <c r="G47" s="27" t="s">
        <v>166</v>
      </c>
      <c r="H47" s="118">
        <v>268</v>
      </c>
      <c r="I47" s="118"/>
      <c r="J47" s="36" t="s">
        <v>237</v>
      </c>
      <c r="K47" s="134">
        <v>0.12199493158427999</v>
      </c>
      <c r="L47" s="117">
        <v>75.571747592721039</v>
      </c>
      <c r="M47" s="87">
        <v>6.6146076943126797</v>
      </c>
      <c r="N47" s="87">
        <v>0.09</v>
      </c>
      <c r="O47" s="87">
        <v>0.26512519966997683</v>
      </c>
      <c r="P47" s="118"/>
      <c r="Q47" s="118">
        <v>268</v>
      </c>
      <c r="R47" s="132">
        <f t="shared" si="14"/>
        <v>5.3553462041485949</v>
      </c>
      <c r="S47" s="118">
        <v>242.51</v>
      </c>
      <c r="T47" s="87">
        <f t="shared" si="29"/>
        <v>4.8459888357017746</v>
      </c>
      <c r="U47" s="36" t="s">
        <v>237</v>
      </c>
      <c r="V47" s="35">
        <v>0.01</v>
      </c>
      <c r="W47" s="27">
        <v>0.43</v>
      </c>
      <c r="X47" s="27">
        <v>66.3</v>
      </c>
      <c r="Y47" s="87">
        <v>0.13</v>
      </c>
      <c r="Z47" s="27">
        <v>2.97</v>
      </c>
      <c r="AA47" s="27">
        <v>14.3</v>
      </c>
      <c r="AB47" s="87">
        <v>0.03</v>
      </c>
      <c r="AC47" s="27">
        <v>58.3</v>
      </c>
      <c r="AD47" s="27" t="s">
        <v>178</v>
      </c>
      <c r="AE47" s="87">
        <v>7.89</v>
      </c>
      <c r="AF47" s="87">
        <v>1.1000000000000001</v>
      </c>
      <c r="AG47" s="36" t="s">
        <v>237</v>
      </c>
      <c r="AH47" s="121">
        <v>12.29</v>
      </c>
      <c r="AI47" s="87" t="s">
        <v>159</v>
      </c>
      <c r="AJ47" s="87">
        <v>0.2</v>
      </c>
      <c r="AK47" s="87">
        <v>0.12</v>
      </c>
      <c r="AL47" s="87" t="s">
        <v>159</v>
      </c>
      <c r="AM47" s="87" t="s">
        <v>159</v>
      </c>
      <c r="AN47" s="147">
        <v>0.17</v>
      </c>
      <c r="AO47" s="87">
        <v>0.42</v>
      </c>
      <c r="AP47" s="132" t="s">
        <v>159</v>
      </c>
      <c r="AQ47" s="201">
        <v>0.71294599999999997</v>
      </c>
      <c r="AR47" s="202">
        <v>1.5E-5</v>
      </c>
      <c r="AS47" s="36" t="s">
        <v>237</v>
      </c>
      <c r="AT47" s="204">
        <v>64.819999999999993</v>
      </c>
      <c r="AU47" s="125" t="str">
        <f t="shared" si="24"/>
        <v>153 ± 43</v>
      </c>
      <c r="AV47" s="87">
        <v>153</v>
      </c>
      <c r="AW47" s="118">
        <v>43</v>
      </c>
      <c r="AX47" s="203">
        <v>43.2</v>
      </c>
      <c r="AY47" s="134">
        <v>8.2000000000000003E-2</v>
      </c>
      <c r="AZ47" s="87" t="s">
        <v>160</v>
      </c>
      <c r="BA47" s="87" t="s">
        <v>160</v>
      </c>
      <c r="BB47" s="114" t="s">
        <v>162</v>
      </c>
      <c r="BC47" s="87" t="s">
        <v>162</v>
      </c>
      <c r="BD47" s="87" t="s">
        <v>162</v>
      </c>
      <c r="BE47" s="247">
        <v>0.5</v>
      </c>
      <c r="BF47" s="247">
        <v>0.86</v>
      </c>
      <c r="BG47" s="247">
        <v>1.37</v>
      </c>
      <c r="BH47" s="125" t="s">
        <v>168</v>
      </c>
      <c r="BI47" s="87"/>
      <c r="BJ47" s="87"/>
      <c r="BK47" s="87"/>
      <c r="BL47" s="36" t="s">
        <v>237</v>
      </c>
      <c r="BM47" s="87" t="s">
        <v>176</v>
      </c>
      <c r="BN47" s="87" t="s">
        <v>176</v>
      </c>
      <c r="BO47" s="87">
        <v>0.36</v>
      </c>
      <c r="BP47" s="87" t="s">
        <v>184</v>
      </c>
      <c r="BQ47" s="87" t="s">
        <v>185</v>
      </c>
      <c r="BR47" s="87" t="s">
        <v>185</v>
      </c>
      <c r="BS47" s="132"/>
      <c r="BT47" s="35">
        <v>712</v>
      </c>
      <c r="BU47" s="87">
        <v>7.24</v>
      </c>
      <c r="BV47" s="87"/>
      <c r="BW47" s="36" t="s">
        <v>237</v>
      </c>
      <c r="BX47" s="121">
        <v>7.6355459912491295</v>
      </c>
      <c r="BY47" s="117">
        <v>7.1284793957912456</v>
      </c>
      <c r="BZ47" s="117">
        <v>-0.50706659545788391</v>
      </c>
      <c r="CA47" s="117">
        <v>14.764025387040375</v>
      </c>
      <c r="CB47" s="143">
        <v>-3.4344738793457972</v>
      </c>
      <c r="CC47" s="117">
        <f t="shared" si="30"/>
        <v>7.6355459912491295</v>
      </c>
      <c r="CD47" s="117">
        <f t="shared" si="31"/>
        <v>7.1284793957912456</v>
      </c>
      <c r="CE47" s="117">
        <f t="shared" si="2"/>
        <v>-0.50706659545788391</v>
      </c>
      <c r="CF47" s="117">
        <f t="shared" si="3"/>
        <v>14.764025387040375</v>
      </c>
      <c r="CG47" s="143">
        <f t="shared" si="4"/>
        <v>-3.4344738793457972</v>
      </c>
      <c r="CH47" s="27" t="str">
        <f t="shared" si="25"/>
        <v>PASS</v>
      </c>
      <c r="CI47" s="87">
        <f t="shared" si="26"/>
        <v>1.0011909263751748</v>
      </c>
      <c r="CJ47" s="87">
        <f t="shared" si="27"/>
        <v>1.0724081448383609</v>
      </c>
      <c r="CK47" s="118">
        <f t="shared" si="32"/>
        <v>403.36711733445554</v>
      </c>
      <c r="CL47" s="132">
        <f t="shared" si="28"/>
        <v>0.56652685018884208</v>
      </c>
      <c r="CM47" s="133">
        <v>403.36711733445554</v>
      </c>
      <c r="CN47" s="87" t="s">
        <v>164</v>
      </c>
      <c r="CO47" s="87">
        <v>1</v>
      </c>
      <c r="CP47" s="87">
        <v>1.07</v>
      </c>
      <c r="CQ47" s="27">
        <v>0.56999999999999995</v>
      </c>
      <c r="CR47" s="87">
        <f t="shared" si="5"/>
        <v>1</v>
      </c>
      <c r="CS47" s="87">
        <f t="shared" si="5"/>
        <v>1.07</v>
      </c>
      <c r="CT47" s="87">
        <f t="shared" si="6"/>
        <v>0.56999999999999995</v>
      </c>
    </row>
    <row r="48" spans="1:102" ht="15.75">
      <c r="A48" s="36" t="s">
        <v>238</v>
      </c>
      <c r="B48" s="27" t="s">
        <v>155</v>
      </c>
      <c r="C48" s="114">
        <v>6.95</v>
      </c>
      <c r="D48" s="115">
        <v>13</v>
      </c>
      <c r="E48" s="115">
        <v>1.9339999999999999</v>
      </c>
      <c r="F48" s="27">
        <v>687</v>
      </c>
      <c r="G48" s="27" t="s">
        <v>166</v>
      </c>
      <c r="H48" s="118">
        <v>313</v>
      </c>
      <c r="I48" s="118"/>
      <c r="J48" s="36" t="s">
        <v>238</v>
      </c>
      <c r="K48" s="134">
        <v>6.5502296942483398E-2</v>
      </c>
      <c r="L48" s="117">
        <v>18.191143023457894</v>
      </c>
      <c r="M48" s="117">
        <v>35.142375233229416</v>
      </c>
      <c r="N48" s="87">
        <v>0.04</v>
      </c>
      <c r="O48" s="87">
        <v>3.1565286049755557</v>
      </c>
      <c r="P48" s="118"/>
      <c r="Q48" s="118">
        <v>313</v>
      </c>
      <c r="R48" s="132">
        <f t="shared" si="14"/>
        <v>6.2545647832033966</v>
      </c>
      <c r="S48" s="118">
        <v>287.69</v>
      </c>
      <c r="T48" s="87">
        <f t="shared" si="29"/>
        <v>5.7488042890727957</v>
      </c>
      <c r="U48" s="36" t="s">
        <v>238</v>
      </c>
      <c r="V48" s="35">
        <v>0.01</v>
      </c>
      <c r="W48" s="27">
        <v>0.16</v>
      </c>
      <c r="X48" s="27">
        <v>107</v>
      </c>
      <c r="Y48" s="27" t="s">
        <v>158</v>
      </c>
      <c r="Z48" s="27">
        <v>1.35</v>
      </c>
      <c r="AA48" s="27">
        <v>20.8</v>
      </c>
      <c r="AB48" s="27" t="s">
        <v>158</v>
      </c>
      <c r="AC48" s="27">
        <v>8.7100000000000009</v>
      </c>
      <c r="AD48" s="27" t="s">
        <v>178</v>
      </c>
      <c r="AE48" s="87">
        <v>5.18</v>
      </c>
      <c r="AF48" s="27">
        <v>0.48</v>
      </c>
      <c r="AG48" s="36" t="s">
        <v>238</v>
      </c>
      <c r="AH48" s="35">
        <v>6.94</v>
      </c>
      <c r="AI48" s="27" t="s">
        <v>159</v>
      </c>
      <c r="AJ48" s="87">
        <v>0.6</v>
      </c>
      <c r="AK48" s="27">
        <v>4.88</v>
      </c>
      <c r="AL48" s="87">
        <v>0.22</v>
      </c>
      <c r="AM48" s="27" t="s">
        <v>159</v>
      </c>
      <c r="AN48" s="27" t="s">
        <v>159</v>
      </c>
      <c r="AO48" s="27">
        <v>1.59</v>
      </c>
      <c r="AP48" s="132">
        <v>0.34</v>
      </c>
      <c r="AQ48" s="201">
        <v>0.71170900000000004</v>
      </c>
      <c r="AR48" s="202">
        <v>1.4E-5</v>
      </c>
      <c r="AS48" s="36" t="s">
        <v>238</v>
      </c>
      <c r="AT48" s="80">
        <v>84.46</v>
      </c>
      <c r="AU48" s="125" t="str">
        <f t="shared" si="24"/>
        <v>127 ± 17</v>
      </c>
      <c r="AV48" s="27">
        <v>127</v>
      </c>
      <c r="AW48" s="27">
        <v>17</v>
      </c>
      <c r="AX48" s="203">
        <v>17.3</v>
      </c>
      <c r="AY48" s="35">
        <v>2.0000000000000001E-4</v>
      </c>
      <c r="AZ48" s="27" t="s">
        <v>160</v>
      </c>
      <c r="BA48" s="27" t="s">
        <v>160</v>
      </c>
      <c r="BB48" s="35" t="s">
        <v>162</v>
      </c>
      <c r="BC48" s="27" t="s">
        <v>162</v>
      </c>
      <c r="BD48" s="27" t="s">
        <v>162</v>
      </c>
      <c r="BE48" s="247">
        <v>0.04</v>
      </c>
      <c r="BF48" s="247">
        <v>7.0000000000000007E-2</v>
      </c>
      <c r="BG48" s="247">
        <v>0.11</v>
      </c>
      <c r="BH48" s="125" t="s">
        <v>168</v>
      </c>
      <c r="BI48" s="27"/>
      <c r="BJ48" s="27"/>
      <c r="BK48" s="27"/>
      <c r="BL48" s="36" t="s">
        <v>238</v>
      </c>
      <c r="BM48" s="27">
        <v>0.56000000000000005</v>
      </c>
      <c r="BN48" s="27">
        <v>3.14</v>
      </c>
      <c r="BO48" s="27">
        <v>9.3699999999999992</v>
      </c>
      <c r="BP48" s="27" t="s">
        <v>184</v>
      </c>
      <c r="BQ48" s="27" t="s">
        <v>185</v>
      </c>
      <c r="BR48" s="27" t="s">
        <v>185</v>
      </c>
      <c r="BS48" s="34"/>
      <c r="BT48" s="35">
        <v>687</v>
      </c>
      <c r="BU48" s="87">
        <v>6.95</v>
      </c>
      <c r="BV48" s="87"/>
      <c r="BW48" s="36" t="s">
        <v>238</v>
      </c>
      <c r="BX48" s="121">
        <v>7.5537459324302034</v>
      </c>
      <c r="BY48" s="117">
        <v>7.4778452317256763</v>
      </c>
      <c r="BZ48" s="117">
        <v>-7.5900700704527146E-2</v>
      </c>
      <c r="CA48" s="117">
        <v>15.031591164155881</v>
      </c>
      <c r="CB48" s="143">
        <v>-0.50494122595297086</v>
      </c>
      <c r="CC48" s="117">
        <f t="shared" si="30"/>
        <v>7.5537459324302034</v>
      </c>
      <c r="CD48" s="117">
        <f t="shared" si="31"/>
        <v>7.4778452317256763</v>
      </c>
      <c r="CE48" s="117">
        <f t="shared" si="2"/>
        <v>-7.5900700704527146E-2</v>
      </c>
      <c r="CF48" s="117">
        <f t="shared" si="3"/>
        <v>15.031591164155881</v>
      </c>
      <c r="CG48" s="143">
        <f t="shared" si="4"/>
        <v>-0.50494122595297086</v>
      </c>
      <c r="CH48" s="27" t="str">
        <f t="shared" si="25"/>
        <v>PASS</v>
      </c>
      <c r="CI48" s="87">
        <f t="shared" si="26"/>
        <v>1.0884781996689485</v>
      </c>
      <c r="CJ48" s="87">
        <f t="shared" si="27"/>
        <v>1.0995263365982828</v>
      </c>
      <c r="CK48" s="118" t="e">
        <f t="shared" si="32"/>
        <v>#VALUE!</v>
      </c>
      <c r="CL48" s="132" t="e">
        <f t="shared" si="28"/>
        <v>#VALUE!</v>
      </c>
      <c r="CM48" s="133">
        <v>393.5658988592042</v>
      </c>
      <c r="CN48" s="87" t="s">
        <v>164</v>
      </c>
      <c r="CO48" s="87">
        <v>1.0900000000000001</v>
      </c>
      <c r="CP48" s="87">
        <v>1.1000000000000001</v>
      </c>
      <c r="CQ48" s="27">
        <v>0.56999999999999995</v>
      </c>
      <c r="CR48" s="87">
        <f t="shared" si="5"/>
        <v>1.0900000000000001</v>
      </c>
      <c r="CS48" s="87">
        <f t="shared" si="5"/>
        <v>1.1000000000000001</v>
      </c>
      <c r="CT48" s="87" t="e">
        <f t="shared" si="6"/>
        <v>#VALUE!</v>
      </c>
    </row>
    <row r="49" spans="1:102" ht="15.75">
      <c r="A49" s="36" t="s">
        <v>239</v>
      </c>
      <c r="B49" s="27" t="s">
        <v>155</v>
      </c>
      <c r="C49" s="114">
        <v>7.36</v>
      </c>
      <c r="D49" s="31">
        <v>14.3</v>
      </c>
      <c r="E49" s="115">
        <v>4.3289999999999997</v>
      </c>
      <c r="F49" s="27">
        <v>760</v>
      </c>
      <c r="G49" s="27" t="s">
        <v>166</v>
      </c>
      <c r="H49" s="118">
        <v>230</v>
      </c>
      <c r="I49" s="118"/>
      <c r="J49" s="36" t="s">
        <v>239</v>
      </c>
      <c r="K49" s="134">
        <v>0.22000050170716939</v>
      </c>
      <c r="L49" s="117">
        <v>86.124564987757552</v>
      </c>
      <c r="M49" s="117">
        <v>34.939331713637237</v>
      </c>
      <c r="N49" s="87">
        <v>0.04</v>
      </c>
      <c r="O49" s="87">
        <v>6.3352813081475725</v>
      </c>
      <c r="P49" s="118"/>
      <c r="Q49" s="118">
        <v>230</v>
      </c>
      <c r="R49" s="132">
        <f t="shared" si="14"/>
        <v>4.59600607072454</v>
      </c>
      <c r="S49" s="118">
        <v>212.07</v>
      </c>
      <c r="T49" s="87">
        <f t="shared" si="29"/>
        <v>4.2377174235589274</v>
      </c>
      <c r="U49" s="36" t="s">
        <v>239</v>
      </c>
      <c r="V49" s="35">
        <v>0.01</v>
      </c>
      <c r="W49" s="27">
        <v>0.11</v>
      </c>
      <c r="X49" s="27">
        <v>60.4</v>
      </c>
      <c r="Y49" s="27" t="s">
        <v>158</v>
      </c>
      <c r="Z49" s="27">
        <v>2.66</v>
      </c>
      <c r="AA49" s="117">
        <v>20</v>
      </c>
      <c r="AB49" s="27" t="s">
        <v>158</v>
      </c>
      <c r="AC49" s="27">
        <v>62.9</v>
      </c>
      <c r="AD49" s="27" t="s">
        <v>178</v>
      </c>
      <c r="AE49" s="87">
        <v>5.0599999999999996</v>
      </c>
      <c r="AF49" s="27">
        <v>1.33</v>
      </c>
      <c r="AG49" s="36" t="s">
        <v>239</v>
      </c>
      <c r="AH49" s="121">
        <v>15.24</v>
      </c>
      <c r="AI49" s="27" t="s">
        <v>159</v>
      </c>
      <c r="AJ49" s="87">
        <v>0.92</v>
      </c>
      <c r="AK49" s="27">
        <v>3.83</v>
      </c>
      <c r="AL49" s="87">
        <v>0.08</v>
      </c>
      <c r="AM49" s="27" t="s">
        <v>159</v>
      </c>
      <c r="AN49" s="27" t="s">
        <v>159</v>
      </c>
      <c r="AO49" s="87">
        <v>0.52</v>
      </c>
      <c r="AP49" s="132">
        <v>0.32</v>
      </c>
      <c r="AQ49" s="201">
        <v>0.71155900000000005</v>
      </c>
      <c r="AR49" s="202">
        <v>9.0000000000000002E-6</v>
      </c>
      <c r="AS49" s="36" t="s">
        <v>239</v>
      </c>
      <c r="AT49" s="80">
        <v>55.26</v>
      </c>
      <c r="AU49" s="77" t="str">
        <f t="shared" si="24"/>
        <v>372 ± 28</v>
      </c>
      <c r="AV49" s="27">
        <v>372</v>
      </c>
      <c r="AW49" s="27">
        <v>28</v>
      </c>
      <c r="AX49" s="203">
        <v>27.6</v>
      </c>
      <c r="AY49" s="35">
        <v>7.3999999999999999E-4</v>
      </c>
      <c r="AZ49" s="27" t="s">
        <v>203</v>
      </c>
      <c r="BA49" s="27" t="s">
        <v>160</v>
      </c>
      <c r="BB49" s="35" t="s">
        <v>162</v>
      </c>
      <c r="BC49" s="27" t="s">
        <v>162</v>
      </c>
      <c r="BD49" s="27" t="s">
        <v>162</v>
      </c>
      <c r="BE49" s="247">
        <v>0.04</v>
      </c>
      <c r="BF49" s="247">
        <v>0.08</v>
      </c>
      <c r="BG49" s="247">
        <v>0.13</v>
      </c>
      <c r="BH49" s="125" t="s">
        <v>168</v>
      </c>
      <c r="BI49" s="27"/>
      <c r="BJ49" s="27"/>
      <c r="BK49" s="27"/>
      <c r="BL49" s="36" t="s">
        <v>239</v>
      </c>
      <c r="BM49" s="27" t="s">
        <v>176</v>
      </c>
      <c r="BN49" s="27" t="s">
        <v>176</v>
      </c>
      <c r="BO49" s="27" t="s">
        <v>176</v>
      </c>
      <c r="BP49" s="27" t="s">
        <v>184</v>
      </c>
      <c r="BQ49" s="27" t="s">
        <v>185</v>
      </c>
      <c r="BR49" s="27" t="s">
        <v>185</v>
      </c>
      <c r="BS49" s="34"/>
      <c r="BT49" s="35">
        <v>760</v>
      </c>
      <c r="BU49" s="87">
        <v>7.36</v>
      </c>
      <c r="BV49" s="87"/>
      <c r="BW49" s="36" t="s">
        <v>239</v>
      </c>
      <c r="BX49" s="121">
        <v>7.8666755841423299</v>
      </c>
      <c r="BY49" s="117">
        <v>7.4958405993810375</v>
      </c>
      <c r="BZ49" s="117">
        <v>-0.3708349847612924</v>
      </c>
      <c r="CA49" s="117">
        <v>15.362516183523368</v>
      </c>
      <c r="CB49" s="143">
        <v>-2.4138948355284464</v>
      </c>
      <c r="CC49" s="117">
        <f t="shared" si="30"/>
        <v>7.8666755841423299</v>
      </c>
      <c r="CD49" s="117">
        <f t="shared" si="31"/>
        <v>7.4958405993810375</v>
      </c>
      <c r="CE49" s="117">
        <f t="shared" si="2"/>
        <v>-0.3708349847612924</v>
      </c>
      <c r="CF49" s="117">
        <f t="shared" si="3"/>
        <v>15.362516183523368</v>
      </c>
      <c r="CG49" s="143">
        <f t="shared" si="4"/>
        <v>-2.4138948355284464</v>
      </c>
      <c r="CH49" s="27" t="str">
        <f t="shared" si="25"/>
        <v>PASS</v>
      </c>
      <c r="CI49" s="87">
        <f t="shared" si="26"/>
        <v>0.98629481570803124</v>
      </c>
      <c r="CJ49" s="87">
        <f t="shared" si="27"/>
        <v>1.0350888926503066</v>
      </c>
      <c r="CK49" s="118" t="e">
        <f t="shared" si="32"/>
        <v>#VALUE!</v>
      </c>
      <c r="CL49" s="132" t="e">
        <f t="shared" si="28"/>
        <v>#VALUE!</v>
      </c>
      <c r="CM49" s="133">
        <v>423.57212940945305</v>
      </c>
      <c r="CN49" s="87" t="s">
        <v>164</v>
      </c>
      <c r="CO49" s="87">
        <v>0.99</v>
      </c>
      <c r="CP49" s="87">
        <v>1.04</v>
      </c>
      <c r="CQ49" s="27">
        <v>0.56000000000000005</v>
      </c>
      <c r="CR49" s="87">
        <f t="shared" si="5"/>
        <v>0.99</v>
      </c>
      <c r="CS49" s="87">
        <f t="shared" si="5"/>
        <v>1.04</v>
      </c>
      <c r="CT49" s="87" t="e">
        <f t="shared" si="6"/>
        <v>#VALUE!</v>
      </c>
    </row>
    <row r="50" spans="1:102" ht="15.75">
      <c r="A50" s="36" t="s">
        <v>240</v>
      </c>
      <c r="B50" s="27" t="s">
        <v>155</v>
      </c>
      <c r="C50" s="114">
        <v>6.94</v>
      </c>
      <c r="D50" s="31">
        <v>13.1</v>
      </c>
      <c r="E50" s="115">
        <v>0.51400000000000001</v>
      </c>
      <c r="F50" s="27">
        <v>669</v>
      </c>
      <c r="G50" s="27" t="s">
        <v>166</v>
      </c>
      <c r="H50" s="118">
        <v>269</v>
      </c>
      <c r="I50" s="118"/>
      <c r="J50" s="36" t="s">
        <v>240</v>
      </c>
      <c r="K50" s="134">
        <v>0.12640312411518698</v>
      </c>
      <c r="L50" s="87">
        <v>7.0981311900048567</v>
      </c>
      <c r="M50" s="117">
        <v>74.712242702669542</v>
      </c>
      <c r="N50" s="87">
        <v>0.03</v>
      </c>
      <c r="O50" s="87" t="s">
        <v>241</v>
      </c>
      <c r="P50" s="118"/>
      <c r="Q50" s="118">
        <v>269</v>
      </c>
      <c r="R50" s="132">
        <f t="shared" si="14"/>
        <v>5.3753288392387013</v>
      </c>
      <c r="S50" s="118">
        <v>241.77</v>
      </c>
      <c r="T50" s="87">
        <f t="shared" si="29"/>
        <v>4.8312016857350963</v>
      </c>
      <c r="U50" s="36" t="s">
        <v>240</v>
      </c>
      <c r="V50" s="35">
        <v>0.01</v>
      </c>
      <c r="W50" s="27">
        <v>0.06</v>
      </c>
      <c r="X50" s="27">
        <v>106</v>
      </c>
      <c r="Y50" s="87">
        <v>0.13</v>
      </c>
      <c r="Z50" s="27">
        <v>1.67</v>
      </c>
      <c r="AA50" s="27">
        <v>14.7</v>
      </c>
      <c r="AB50" s="87">
        <v>0.43</v>
      </c>
      <c r="AC50" s="27">
        <v>13.3</v>
      </c>
      <c r="AD50" s="27" t="s">
        <v>178</v>
      </c>
      <c r="AE50" s="87">
        <v>7.09</v>
      </c>
      <c r="AF50" s="27">
        <v>0.63</v>
      </c>
      <c r="AG50" s="36" t="s">
        <v>240</v>
      </c>
      <c r="AH50" s="121">
        <v>14.95</v>
      </c>
      <c r="AI50" s="27" t="s">
        <v>159</v>
      </c>
      <c r="AJ50" s="27">
        <v>1.1100000000000001</v>
      </c>
      <c r="AK50" s="87">
        <v>0.82</v>
      </c>
      <c r="AL50" s="87">
        <v>0.53</v>
      </c>
      <c r="AM50" s="27" t="s">
        <v>159</v>
      </c>
      <c r="AN50" s="27" t="s">
        <v>159</v>
      </c>
      <c r="AO50" s="87">
        <v>0.44</v>
      </c>
      <c r="AP50" s="132">
        <v>0.17</v>
      </c>
      <c r="AQ50" s="201">
        <v>0.71154399999999995</v>
      </c>
      <c r="AR50" s="202">
        <v>9.0000000000000002E-6</v>
      </c>
      <c r="AS50" s="36" t="s">
        <v>240</v>
      </c>
      <c r="AT50" s="80">
        <v>71.28</v>
      </c>
      <c r="AU50" s="125" t="str">
        <f t="shared" si="24"/>
        <v>164 ± 15</v>
      </c>
      <c r="AV50" s="27">
        <v>164</v>
      </c>
      <c r="AW50" s="27">
        <v>15</v>
      </c>
      <c r="AX50" s="203">
        <v>15.1</v>
      </c>
      <c r="AY50" s="35">
        <v>2.5000000000000001E-3</v>
      </c>
      <c r="AZ50" s="27" t="s">
        <v>203</v>
      </c>
      <c r="BA50" s="27" t="s">
        <v>160</v>
      </c>
      <c r="BB50" s="35" t="s">
        <v>162</v>
      </c>
      <c r="BC50" s="27" t="s">
        <v>162</v>
      </c>
      <c r="BD50" s="27" t="s">
        <v>162</v>
      </c>
      <c r="BE50" s="247">
        <v>0.13</v>
      </c>
      <c r="BF50" s="247">
        <v>0.16</v>
      </c>
      <c r="BG50" s="247">
        <v>0.28999999999999998</v>
      </c>
      <c r="BH50" s="125" t="s">
        <v>168</v>
      </c>
      <c r="BI50" s="27"/>
      <c r="BJ50" s="27"/>
      <c r="BK50" s="27"/>
      <c r="BL50" s="36" t="s">
        <v>240</v>
      </c>
      <c r="BM50" s="27" t="s">
        <v>176</v>
      </c>
      <c r="BN50" s="27" t="s">
        <v>176</v>
      </c>
      <c r="BO50" s="27" t="s">
        <v>176</v>
      </c>
      <c r="BP50" s="27" t="s">
        <v>184</v>
      </c>
      <c r="BQ50" s="27" t="s">
        <v>185</v>
      </c>
      <c r="BR50" s="27" t="s">
        <v>185</v>
      </c>
      <c r="BS50" s="34"/>
      <c r="BT50" s="35">
        <v>669</v>
      </c>
      <c r="BU50" s="87">
        <v>6.94</v>
      </c>
      <c r="BV50" s="87"/>
      <c r="BW50" s="36" t="s">
        <v>240</v>
      </c>
      <c r="BX50" s="121">
        <v>7.1400467052602554</v>
      </c>
      <c r="BY50" s="117">
        <v>7.1357922338731132</v>
      </c>
      <c r="BZ50" s="117">
        <v>-4.2544713871421891E-3</v>
      </c>
      <c r="CA50" s="117">
        <v>14.275838939133369</v>
      </c>
      <c r="CB50" s="143">
        <v>-2.9801900997073465E-2</v>
      </c>
      <c r="CC50" s="117" t="e">
        <f t="shared" si="30"/>
        <v>#VALUE!</v>
      </c>
      <c r="CD50" s="117">
        <f t="shared" si="31"/>
        <v>7.1357922338731132</v>
      </c>
      <c r="CE50" s="117" t="e">
        <f t="shared" si="2"/>
        <v>#VALUE!</v>
      </c>
      <c r="CF50" s="117" t="e">
        <f t="shared" si="3"/>
        <v>#VALUE!</v>
      </c>
      <c r="CG50" s="143" t="e">
        <f t="shared" si="4"/>
        <v>#VALUE!</v>
      </c>
      <c r="CH50" s="27" t="str">
        <f t="shared" si="25"/>
        <v>PASS</v>
      </c>
      <c r="CI50" s="87">
        <f t="shared" si="26"/>
        <v>1.0666356104444115</v>
      </c>
      <c r="CJ50" s="87" t="e">
        <f t="shared" si="27"/>
        <v>#VALUE!</v>
      </c>
      <c r="CK50" s="118" t="e">
        <f t="shared" si="32"/>
        <v>#VALUE!</v>
      </c>
      <c r="CL50" s="132" t="e">
        <f t="shared" si="28"/>
        <v>#VALUE!</v>
      </c>
      <c r="CM50" s="133">
        <v>395.11996388072561</v>
      </c>
      <c r="CN50" s="87" t="s">
        <v>164</v>
      </c>
      <c r="CO50" s="87">
        <v>1.07</v>
      </c>
      <c r="CP50" s="87">
        <v>1.07</v>
      </c>
      <c r="CQ50" s="27">
        <v>0.59</v>
      </c>
      <c r="CR50" s="87">
        <f t="shared" si="5"/>
        <v>1.07</v>
      </c>
      <c r="CS50" s="87" t="e">
        <f t="shared" si="5"/>
        <v>#VALUE!</v>
      </c>
      <c r="CT50" s="87" t="e">
        <f t="shared" si="6"/>
        <v>#VALUE!</v>
      </c>
    </row>
    <row r="51" spans="1:102" ht="15.75">
      <c r="A51" s="36" t="s">
        <v>242</v>
      </c>
      <c r="B51" s="27" t="s">
        <v>155</v>
      </c>
      <c r="C51" s="114">
        <v>7.44</v>
      </c>
      <c r="D51" s="31">
        <v>14.3</v>
      </c>
      <c r="E51" s="115">
        <v>0.73599999999999999</v>
      </c>
      <c r="F51" s="27">
        <v>499</v>
      </c>
      <c r="G51" s="27" t="s">
        <v>166</v>
      </c>
      <c r="H51" s="118">
        <v>233</v>
      </c>
      <c r="I51" s="118"/>
      <c r="J51" s="36" t="s">
        <v>242</v>
      </c>
      <c r="K51" s="134">
        <v>0.28323425369409855</v>
      </c>
      <c r="L51" s="87">
        <v>1.5894203357794199</v>
      </c>
      <c r="M51" s="117">
        <v>35.239699955875345</v>
      </c>
      <c r="N51" s="87">
        <v>0.03</v>
      </c>
      <c r="O51" s="87">
        <v>0.30613117998264638</v>
      </c>
      <c r="P51" s="118"/>
      <c r="Q51" s="118">
        <v>233</v>
      </c>
      <c r="R51" s="132">
        <f t="shared" si="14"/>
        <v>4.6559539759948603</v>
      </c>
      <c r="S51" s="118">
        <v>232.26</v>
      </c>
      <c r="T51" s="87">
        <f t="shared" si="29"/>
        <v>4.6411668260281811</v>
      </c>
      <c r="U51" s="36" t="s">
        <v>242</v>
      </c>
      <c r="V51" s="35">
        <v>0.01</v>
      </c>
      <c r="W51" s="27">
        <v>0.06</v>
      </c>
      <c r="X51" s="27">
        <v>46.6</v>
      </c>
      <c r="Y51" s="27" t="s">
        <v>158</v>
      </c>
      <c r="Z51" s="27">
        <v>2.59</v>
      </c>
      <c r="AA51" s="27">
        <v>19.3</v>
      </c>
      <c r="AB51" s="27" t="s">
        <v>158</v>
      </c>
      <c r="AC51" s="27">
        <v>31.8</v>
      </c>
      <c r="AD51" s="27" t="s">
        <v>178</v>
      </c>
      <c r="AE51" s="87">
        <v>5.66</v>
      </c>
      <c r="AF51" s="27">
        <v>1.77</v>
      </c>
      <c r="AG51" s="36" t="s">
        <v>242</v>
      </c>
      <c r="AH51" s="121">
        <v>15.74</v>
      </c>
      <c r="AI51" s="27" t="s">
        <v>159</v>
      </c>
      <c r="AJ51" s="87">
        <v>0.05</v>
      </c>
      <c r="AK51" s="27">
        <v>2.0299999999999998</v>
      </c>
      <c r="AL51" s="87">
        <v>7.0000000000000007E-2</v>
      </c>
      <c r="AM51" s="27" t="s">
        <v>159</v>
      </c>
      <c r="AN51" s="27" t="s">
        <v>159</v>
      </c>
      <c r="AO51" s="87">
        <v>0.35</v>
      </c>
      <c r="AP51" s="34" t="s">
        <v>159</v>
      </c>
      <c r="AQ51" s="201">
        <v>0.71164700000000003</v>
      </c>
      <c r="AR51" s="202">
        <v>1.2999999999999999E-5</v>
      </c>
      <c r="AS51" s="36" t="s">
        <v>242</v>
      </c>
      <c r="AT51" s="80">
        <v>59.69</v>
      </c>
      <c r="AU51" s="125" t="str">
        <f t="shared" si="24"/>
        <v>271 ± 36</v>
      </c>
      <c r="AV51" s="27">
        <v>271</v>
      </c>
      <c r="AW51" s="27">
        <v>36</v>
      </c>
      <c r="AX51" s="203">
        <v>35.700000000000003</v>
      </c>
      <c r="AY51" s="35">
        <v>3.3E-4</v>
      </c>
      <c r="AZ51" s="27" t="s">
        <v>203</v>
      </c>
      <c r="BA51" s="27" t="s">
        <v>160</v>
      </c>
      <c r="BB51" s="35" t="s">
        <v>162</v>
      </c>
      <c r="BC51" s="27" t="s">
        <v>162</v>
      </c>
      <c r="BD51" s="27" t="s">
        <v>162</v>
      </c>
      <c r="BE51" s="247">
        <v>0.11</v>
      </c>
      <c r="BF51" s="247">
        <v>0.14000000000000001</v>
      </c>
      <c r="BG51" s="247">
        <v>0.25</v>
      </c>
      <c r="BH51" s="125" t="s">
        <v>168</v>
      </c>
      <c r="BI51" s="27"/>
      <c r="BJ51" s="27"/>
      <c r="BK51" s="27"/>
      <c r="BL51" s="36" t="s">
        <v>242</v>
      </c>
      <c r="BM51" s="27" t="s">
        <v>176</v>
      </c>
      <c r="BN51" s="27">
        <v>2.86</v>
      </c>
      <c r="BO51" s="27">
        <v>9.15</v>
      </c>
      <c r="BP51" s="27" t="s">
        <v>184</v>
      </c>
      <c r="BQ51" s="27" t="s">
        <v>185</v>
      </c>
      <c r="BR51" s="27" t="s">
        <v>185</v>
      </c>
      <c r="BS51" s="34"/>
      <c r="BT51" s="35">
        <v>499</v>
      </c>
      <c r="BU51" s="87">
        <v>7.44</v>
      </c>
      <c r="BV51" s="87"/>
      <c r="BW51" s="36" t="s">
        <v>242</v>
      </c>
      <c r="BX51" s="121">
        <v>5.4543372970317634</v>
      </c>
      <c r="BY51" s="117">
        <v>5.4043449073524785</v>
      </c>
      <c r="BZ51" s="117">
        <v>-4.9992389679284877E-2</v>
      </c>
      <c r="CA51" s="117">
        <v>10.858682204384241</v>
      </c>
      <c r="CB51" s="143">
        <v>-0.46039094558914556</v>
      </c>
      <c r="CC51" s="117">
        <f t="shared" si="30"/>
        <v>5.4543372970317634</v>
      </c>
      <c r="CD51" s="117">
        <f t="shared" si="31"/>
        <v>5.4043449073524785</v>
      </c>
      <c r="CE51" s="117">
        <f t="shared" si="2"/>
        <v>-4.9992389679284877E-2</v>
      </c>
      <c r="CF51" s="117">
        <f t="shared" si="3"/>
        <v>10.858682204384241</v>
      </c>
      <c r="CG51" s="143">
        <f t="shared" si="4"/>
        <v>-0.46039094558914556</v>
      </c>
      <c r="CH51" s="27" t="str">
        <f t="shared" si="25"/>
        <v>PASS</v>
      </c>
      <c r="CI51" s="87">
        <f t="shared" si="26"/>
        <v>1.0830350515736429</v>
      </c>
      <c r="CJ51" s="87">
        <f t="shared" si="27"/>
        <v>1.0930535665394314</v>
      </c>
      <c r="CK51" s="118" t="e">
        <f t="shared" si="32"/>
        <v>#VALUE!</v>
      </c>
      <c r="CL51" s="132" t="e">
        <f t="shared" si="28"/>
        <v>#VALUE!</v>
      </c>
      <c r="CM51" s="133">
        <v>291.17184380916382</v>
      </c>
      <c r="CN51" s="87" t="s">
        <v>164</v>
      </c>
      <c r="CO51" s="87">
        <v>1.08</v>
      </c>
      <c r="CP51" s="87">
        <v>1.0900000000000001</v>
      </c>
      <c r="CQ51" s="27">
        <v>0.57999999999999996</v>
      </c>
      <c r="CR51" s="87">
        <f t="shared" si="5"/>
        <v>1.08</v>
      </c>
      <c r="CS51" s="87">
        <f t="shared" si="5"/>
        <v>1.0900000000000001</v>
      </c>
      <c r="CT51" s="87" t="e">
        <f t="shared" si="6"/>
        <v>#VALUE!</v>
      </c>
    </row>
    <row r="52" spans="1:102" ht="15.75">
      <c r="A52" s="36" t="s">
        <v>243</v>
      </c>
      <c r="B52" s="27" t="s">
        <v>155</v>
      </c>
      <c r="C52" s="114">
        <v>7.08</v>
      </c>
      <c r="D52" s="31">
        <v>15.1</v>
      </c>
      <c r="E52" s="115">
        <v>7.2830000000000004</v>
      </c>
      <c r="F52" s="27">
        <v>856</v>
      </c>
      <c r="G52" s="27" t="s">
        <v>166</v>
      </c>
      <c r="H52" s="118">
        <v>252</v>
      </c>
      <c r="I52" s="118"/>
      <c r="J52" s="36" t="s">
        <v>243</v>
      </c>
      <c r="K52" s="134">
        <v>5.7346923098216304E-2</v>
      </c>
      <c r="L52" s="118">
        <v>101.97829771802076</v>
      </c>
      <c r="M52" s="117">
        <v>38.453224236650023</v>
      </c>
      <c r="N52" s="87">
        <v>0.04</v>
      </c>
      <c r="O52" s="87">
        <v>6.2012053361439694</v>
      </c>
      <c r="P52" s="118"/>
      <c r="Q52" s="118">
        <v>252</v>
      </c>
      <c r="R52" s="132">
        <f t="shared" si="14"/>
        <v>5.0356240427068881</v>
      </c>
      <c r="S52" s="118">
        <v>229.98</v>
      </c>
      <c r="T52" s="87">
        <f t="shared" si="29"/>
        <v>4.5956064180227383</v>
      </c>
      <c r="U52" s="36" t="s">
        <v>243</v>
      </c>
      <c r="V52" s="35">
        <v>0.01</v>
      </c>
      <c r="W52" s="27">
        <v>0.09</v>
      </c>
      <c r="X52" s="27">
        <v>111</v>
      </c>
      <c r="Y52" s="27" t="s">
        <v>158</v>
      </c>
      <c r="Z52" s="27">
        <v>2.04</v>
      </c>
      <c r="AA52" s="27">
        <v>27.4</v>
      </c>
      <c r="AB52" s="27" t="s">
        <v>158</v>
      </c>
      <c r="AC52" s="27">
        <v>15.5</v>
      </c>
      <c r="AD52" s="27" t="s">
        <v>178</v>
      </c>
      <c r="AE52" s="87">
        <v>4.8899999999999997</v>
      </c>
      <c r="AF52" s="27">
        <v>0.56999999999999995</v>
      </c>
      <c r="AG52" s="36" t="s">
        <v>243</v>
      </c>
      <c r="AH52" s="35">
        <v>7.55</v>
      </c>
      <c r="AI52" s="27" t="s">
        <v>159</v>
      </c>
      <c r="AJ52" s="87">
        <v>0.46</v>
      </c>
      <c r="AK52" s="27">
        <v>8.09</v>
      </c>
      <c r="AL52" s="87">
        <v>0.42</v>
      </c>
      <c r="AM52" s="27" t="s">
        <v>159</v>
      </c>
      <c r="AN52" s="27" t="s">
        <v>159</v>
      </c>
      <c r="AO52" s="87">
        <v>0.64</v>
      </c>
      <c r="AP52" s="132">
        <v>0.68</v>
      </c>
      <c r="AQ52" s="201">
        <v>0.71215600000000001</v>
      </c>
      <c r="AR52" s="202">
        <v>6.0000000000000002E-6</v>
      </c>
      <c r="AS52" s="36" t="s">
        <v>243</v>
      </c>
      <c r="AT52" s="80">
        <v>64.31</v>
      </c>
      <c r="AU52" s="77" t="str">
        <f t="shared" si="24"/>
        <v>977 ± 110</v>
      </c>
      <c r="AV52" s="27">
        <v>977</v>
      </c>
      <c r="AW52" s="27">
        <v>110</v>
      </c>
      <c r="AX52" s="203">
        <v>110</v>
      </c>
      <c r="AY52" s="35">
        <v>5.9999999999999995E-4</v>
      </c>
      <c r="AZ52" s="27" t="s">
        <v>160</v>
      </c>
      <c r="BA52" s="27" t="s">
        <v>160</v>
      </c>
      <c r="BB52" s="35" t="s">
        <v>162</v>
      </c>
      <c r="BC52" s="27" t="s">
        <v>162</v>
      </c>
      <c r="BD52" s="27" t="s">
        <v>162</v>
      </c>
      <c r="BE52" s="247">
        <v>0.12</v>
      </c>
      <c r="BF52" s="247">
        <v>0.14000000000000001</v>
      </c>
      <c r="BG52" s="247">
        <v>0.27</v>
      </c>
      <c r="BH52" s="125" t="s">
        <v>168</v>
      </c>
      <c r="BI52" s="27"/>
      <c r="BJ52" s="27"/>
      <c r="BK52" s="27"/>
      <c r="BL52" s="36" t="s">
        <v>243</v>
      </c>
      <c r="BM52" s="27" t="s">
        <v>176</v>
      </c>
      <c r="BN52" s="27" t="s">
        <v>176</v>
      </c>
      <c r="BO52" s="27" t="s">
        <v>176</v>
      </c>
      <c r="BP52" s="27" t="s">
        <v>184</v>
      </c>
      <c r="BQ52" s="27" t="s">
        <v>185</v>
      </c>
      <c r="BR52" s="27" t="s">
        <v>185</v>
      </c>
      <c r="BS52" s="34"/>
      <c r="BT52" s="35">
        <v>856</v>
      </c>
      <c r="BU52" s="87">
        <v>7.08</v>
      </c>
      <c r="BV52" s="87"/>
      <c r="BW52" s="36" t="s">
        <v>243</v>
      </c>
      <c r="BX52" s="121">
        <v>8.8159438323700012</v>
      </c>
      <c r="BY52" s="117">
        <v>8.5345825793270791</v>
      </c>
      <c r="BZ52" s="117">
        <v>-0.28136125304292214</v>
      </c>
      <c r="CA52" s="117">
        <v>17.350526411697082</v>
      </c>
      <c r="CB52" s="143">
        <v>-1.621629490464559</v>
      </c>
      <c r="CC52" s="117">
        <f t="shared" si="30"/>
        <v>8.8159438323700012</v>
      </c>
      <c r="CD52" s="117">
        <f t="shared" si="31"/>
        <v>8.5345825793270791</v>
      </c>
      <c r="CE52" s="117">
        <f t="shared" si="2"/>
        <v>-0.28136125304292214</v>
      </c>
      <c r="CF52" s="117">
        <f t="shared" si="3"/>
        <v>17.350526411697082</v>
      </c>
      <c r="CG52" s="143">
        <f t="shared" si="4"/>
        <v>-1.621629490464559</v>
      </c>
      <c r="CH52" s="27" t="str">
        <f t="shared" si="25"/>
        <v>PASS</v>
      </c>
      <c r="CI52" s="87">
        <f t="shared" si="26"/>
        <v>0.99703067515503252</v>
      </c>
      <c r="CJ52" s="87">
        <f t="shared" si="27"/>
        <v>1.0298999804170561</v>
      </c>
      <c r="CK52" s="118" t="e">
        <f t="shared" si="32"/>
        <v>#VALUE!</v>
      </c>
      <c r="CL52" s="132" t="e">
        <f t="shared" si="28"/>
        <v>#VALUE!</v>
      </c>
      <c r="CM52" s="133">
        <v>464.65287780672736</v>
      </c>
      <c r="CN52" s="87" t="s">
        <v>164</v>
      </c>
      <c r="CO52" s="87">
        <v>1</v>
      </c>
      <c r="CP52" s="87">
        <v>1.03</v>
      </c>
      <c r="CQ52" s="27">
        <v>0.54</v>
      </c>
      <c r="CR52" s="87">
        <f t="shared" si="5"/>
        <v>1</v>
      </c>
      <c r="CS52" s="87">
        <f>ROUND(CJ52, 2)</f>
        <v>1.03</v>
      </c>
      <c r="CT52" s="87" t="e">
        <f t="shared" si="6"/>
        <v>#VALUE!</v>
      </c>
    </row>
    <row r="53" spans="1:102" ht="15.75">
      <c r="A53" s="36" t="s">
        <v>244</v>
      </c>
      <c r="B53" s="27" t="s">
        <v>155</v>
      </c>
      <c r="C53" s="114">
        <v>7.03</v>
      </c>
      <c r="D53" s="31">
        <v>13.7</v>
      </c>
      <c r="E53" s="115">
        <v>7.2569999999999997</v>
      </c>
      <c r="F53" s="27">
        <v>589</v>
      </c>
      <c r="G53" s="27" t="s">
        <v>166</v>
      </c>
      <c r="H53" s="118">
        <v>263</v>
      </c>
      <c r="I53" s="118"/>
      <c r="J53" s="36" t="s">
        <v>244</v>
      </c>
      <c r="K53" s="134">
        <v>0.10159823265993446</v>
      </c>
      <c r="L53" s="87">
        <v>4.4983179329456044</v>
      </c>
      <c r="M53" s="117">
        <v>39.512904858510069</v>
      </c>
      <c r="N53" s="87">
        <v>0.03</v>
      </c>
      <c r="O53" s="87">
        <v>7.5187549496213997</v>
      </c>
      <c r="P53" s="118"/>
      <c r="Q53" s="118">
        <v>263</v>
      </c>
      <c r="R53" s="132">
        <f t="shared" si="14"/>
        <v>5.2554330286980617</v>
      </c>
      <c r="S53" s="118">
        <v>256.54000000000002</v>
      </c>
      <c r="T53" s="87">
        <f t="shared" si="29"/>
        <v>5.1263452060159729</v>
      </c>
      <c r="U53" s="36" t="s">
        <v>244</v>
      </c>
      <c r="V53" s="35">
        <v>0.01</v>
      </c>
      <c r="W53" s="27">
        <v>7.0000000000000007E-2</v>
      </c>
      <c r="X53" s="27">
        <v>76.7</v>
      </c>
      <c r="Y53" s="27" t="s">
        <v>158</v>
      </c>
      <c r="Z53" s="27">
        <v>2.67</v>
      </c>
      <c r="AA53" s="27">
        <v>25.6</v>
      </c>
      <c r="AB53" s="27" t="s">
        <v>158</v>
      </c>
      <c r="AC53" s="27">
        <v>9.8699999999999992</v>
      </c>
      <c r="AD53" s="27">
        <v>0.02</v>
      </c>
      <c r="AE53" s="87">
        <v>5.74</v>
      </c>
      <c r="AF53" s="27">
        <v>0.61</v>
      </c>
      <c r="AG53" s="36" t="s">
        <v>244</v>
      </c>
      <c r="AH53" s="35">
        <v>9.08</v>
      </c>
      <c r="AI53" s="27" t="s">
        <v>159</v>
      </c>
      <c r="AJ53" s="87">
        <v>0.36</v>
      </c>
      <c r="AK53" s="27">
        <v>6.54</v>
      </c>
      <c r="AL53" s="87">
        <v>0.06</v>
      </c>
      <c r="AM53" s="27" t="s">
        <v>159</v>
      </c>
      <c r="AN53" s="27" t="s">
        <v>159</v>
      </c>
      <c r="AO53" s="87">
        <v>0.55000000000000004</v>
      </c>
      <c r="AP53" s="132">
        <v>0.78</v>
      </c>
      <c r="AQ53" s="201">
        <v>0.713063</v>
      </c>
      <c r="AR53" s="202">
        <v>1.1E-5</v>
      </c>
      <c r="AS53" s="36" t="s">
        <v>244</v>
      </c>
      <c r="AT53" s="80">
        <v>72.989999999999995</v>
      </c>
      <c r="AU53" s="77" t="str">
        <f t="shared" si="24"/>
        <v>439 ± 39</v>
      </c>
      <c r="AV53" s="27">
        <v>439</v>
      </c>
      <c r="AW53" s="27">
        <v>39</v>
      </c>
      <c r="AX53" s="203">
        <v>39</v>
      </c>
      <c r="AY53" s="35" t="s">
        <v>203</v>
      </c>
      <c r="AZ53" s="27" t="s">
        <v>203</v>
      </c>
      <c r="BA53" s="27" t="s">
        <v>160</v>
      </c>
      <c r="BB53" s="35" t="s">
        <v>162</v>
      </c>
      <c r="BC53" s="27" t="s">
        <v>162</v>
      </c>
      <c r="BD53" s="27" t="s">
        <v>162</v>
      </c>
      <c r="BE53" s="247">
        <v>7.0000000000000007E-2</v>
      </c>
      <c r="BF53" s="247">
        <v>0.12</v>
      </c>
      <c r="BG53" s="247">
        <v>0.19</v>
      </c>
      <c r="BH53" s="125" t="s">
        <v>168</v>
      </c>
      <c r="BI53" s="27"/>
      <c r="BJ53" s="27"/>
      <c r="BK53" s="27"/>
      <c r="BL53" s="36" t="s">
        <v>244</v>
      </c>
      <c r="BM53" s="27" t="s">
        <v>176</v>
      </c>
      <c r="BN53" s="27" t="s">
        <v>176</v>
      </c>
      <c r="BO53" s="27" t="s">
        <v>176</v>
      </c>
      <c r="BP53" s="27" t="s">
        <v>184</v>
      </c>
      <c r="BQ53" s="27" t="s">
        <v>185</v>
      </c>
      <c r="BR53" s="27" t="s">
        <v>185</v>
      </c>
      <c r="BS53" s="34"/>
      <c r="BT53" s="35">
        <v>589</v>
      </c>
      <c r="BU53" s="87">
        <v>7.03</v>
      </c>
      <c r="BV53" s="87"/>
      <c r="BW53" s="36" t="s">
        <v>244</v>
      </c>
      <c r="BX53" s="121">
        <v>6.3316065352643935</v>
      </c>
      <c r="BY53" s="117">
        <v>6.4466485679397669</v>
      </c>
      <c r="BZ53" s="117">
        <v>0.11504203267537338</v>
      </c>
      <c r="CA53" s="117">
        <v>12.77825510320416</v>
      </c>
      <c r="CB53" s="143">
        <v>0.90029532002790025</v>
      </c>
      <c r="CC53" s="117">
        <f t="shared" si="30"/>
        <v>6.3316065352643935</v>
      </c>
      <c r="CD53" s="117">
        <f t="shared" si="31"/>
        <v>6.4466485679397669</v>
      </c>
      <c r="CE53" s="117">
        <f t="shared" si="2"/>
        <v>0.11504203267537338</v>
      </c>
      <c r="CF53" s="117">
        <f t="shared" si="3"/>
        <v>12.77825510320416</v>
      </c>
      <c r="CG53" s="143">
        <f t="shared" si="4"/>
        <v>0.90029532002790025</v>
      </c>
      <c r="CH53" s="27" t="str">
        <f t="shared" si="25"/>
        <v>PASS</v>
      </c>
      <c r="CI53" s="87">
        <f t="shared" si="26"/>
        <v>1.0945073969337467</v>
      </c>
      <c r="CJ53" s="87">
        <f t="shared" si="27"/>
        <v>1.0749756426594896</v>
      </c>
      <c r="CK53" s="118" t="e">
        <f t="shared" si="32"/>
        <v>#VALUE!</v>
      </c>
      <c r="CL53" s="132" t="e">
        <f t="shared" si="28"/>
        <v>#VALUE!</v>
      </c>
      <c r="CM53" s="133">
        <v>336.92020591385676</v>
      </c>
      <c r="CN53" s="87" t="s">
        <v>164</v>
      </c>
      <c r="CO53" s="87">
        <v>1.0900000000000001</v>
      </c>
      <c r="CP53" s="87">
        <v>1.07</v>
      </c>
      <c r="CQ53" s="27">
        <v>0.56999999999999995</v>
      </c>
      <c r="CR53" s="87">
        <f t="shared" si="5"/>
        <v>1.0900000000000001</v>
      </c>
      <c r="CS53" s="87">
        <f t="shared" si="5"/>
        <v>1.07</v>
      </c>
      <c r="CT53" s="87" t="e">
        <f t="shared" si="6"/>
        <v>#VALUE!</v>
      </c>
    </row>
    <row r="54" spans="1:102" ht="15.75">
      <c r="A54" s="36" t="s">
        <v>245</v>
      </c>
      <c r="B54" s="27" t="s">
        <v>155</v>
      </c>
      <c r="C54" s="114">
        <v>7.62</v>
      </c>
      <c r="D54" s="31">
        <v>15.1</v>
      </c>
      <c r="E54" s="115">
        <v>5.7009999999999996</v>
      </c>
      <c r="F54" s="27">
        <v>687</v>
      </c>
      <c r="G54" s="27" t="s">
        <v>166</v>
      </c>
      <c r="H54" s="118">
        <v>304</v>
      </c>
      <c r="I54" s="118"/>
      <c r="J54" s="36" t="s">
        <v>245</v>
      </c>
      <c r="K54" s="134">
        <v>0.31953966577909587</v>
      </c>
      <c r="L54" s="117">
        <v>35.818587989555184</v>
      </c>
      <c r="M54" s="117">
        <v>26.828996923080684</v>
      </c>
      <c r="N54" s="87">
        <v>0.04</v>
      </c>
      <c r="O54" s="87">
        <v>0.79424820297098819</v>
      </c>
      <c r="P54" s="118"/>
      <c r="Q54" s="118">
        <v>304</v>
      </c>
      <c r="R54" s="132">
        <f t="shared" si="14"/>
        <v>6.0747210673924359</v>
      </c>
      <c r="S54" s="118">
        <v>289.85000000000002</v>
      </c>
      <c r="T54" s="87">
        <f t="shared" si="29"/>
        <v>5.7919667808674262</v>
      </c>
      <c r="U54" s="36" t="s">
        <v>245</v>
      </c>
      <c r="V54" s="35" t="s">
        <v>157</v>
      </c>
      <c r="W54" s="27">
        <v>0.24</v>
      </c>
      <c r="X54" s="27">
        <v>33.799999999999997</v>
      </c>
      <c r="Y54" s="27" t="s">
        <v>158</v>
      </c>
      <c r="Z54" s="27">
        <v>2.69</v>
      </c>
      <c r="AA54" s="27">
        <v>12.8</v>
      </c>
      <c r="AB54" s="27" t="s">
        <v>158</v>
      </c>
      <c r="AC54" s="27">
        <v>99.9</v>
      </c>
      <c r="AD54" s="27" t="s">
        <v>178</v>
      </c>
      <c r="AE54" s="87">
        <v>5.52</v>
      </c>
      <c r="AF54" s="27">
        <v>1.06</v>
      </c>
      <c r="AG54" s="36" t="s">
        <v>245</v>
      </c>
      <c r="AH54" s="121">
        <v>17.57</v>
      </c>
      <c r="AI54" s="27" t="s">
        <v>159</v>
      </c>
      <c r="AJ54" s="87">
        <v>0.22</v>
      </c>
      <c r="AK54" s="27">
        <v>1.95</v>
      </c>
      <c r="AL54" s="87">
        <v>0.34</v>
      </c>
      <c r="AM54" s="27" t="s">
        <v>159</v>
      </c>
      <c r="AN54" s="27" t="s">
        <v>159</v>
      </c>
      <c r="AO54" s="87">
        <v>0.36</v>
      </c>
      <c r="AP54" s="132">
        <v>0.21</v>
      </c>
      <c r="AQ54" s="201">
        <v>0.71167199999999997</v>
      </c>
      <c r="AR54" s="202">
        <v>6.9999999999999999E-6</v>
      </c>
      <c r="AS54" s="36" t="s">
        <v>245</v>
      </c>
      <c r="AT54" s="80">
        <v>72.73</v>
      </c>
      <c r="AU54" s="77" t="str">
        <f t="shared" si="24"/>
        <v>310 ± 21</v>
      </c>
      <c r="AV54" s="27">
        <v>310</v>
      </c>
      <c r="AW54" s="27">
        <v>21</v>
      </c>
      <c r="AX54" s="203">
        <v>20.8</v>
      </c>
      <c r="AY54" s="35">
        <v>5.2999999999999998E-4</v>
      </c>
      <c r="AZ54" s="27" t="s">
        <v>203</v>
      </c>
      <c r="BA54" s="27" t="s">
        <v>160</v>
      </c>
      <c r="BB54" s="35" t="s">
        <v>162</v>
      </c>
      <c r="BC54" s="27" t="s">
        <v>162</v>
      </c>
      <c r="BD54" s="27" t="s">
        <v>162</v>
      </c>
      <c r="BE54" s="247">
        <v>0.27</v>
      </c>
      <c r="BF54" s="247">
        <v>0.35</v>
      </c>
      <c r="BG54" s="247">
        <v>0.62</v>
      </c>
      <c r="BH54" s="125" t="s">
        <v>168</v>
      </c>
      <c r="BI54" s="27"/>
      <c r="BJ54" s="27"/>
      <c r="BK54" s="27"/>
      <c r="BL54" s="36" t="s">
        <v>245</v>
      </c>
      <c r="BM54" s="27">
        <v>0.39</v>
      </c>
      <c r="BN54" s="27">
        <v>3.13</v>
      </c>
      <c r="BO54" s="27">
        <v>9.17</v>
      </c>
      <c r="BP54" s="27" t="s">
        <v>184</v>
      </c>
      <c r="BQ54" s="27" t="s">
        <v>185</v>
      </c>
      <c r="BR54" s="27" t="s">
        <v>185</v>
      </c>
      <c r="BS54" s="34"/>
      <c r="BT54" s="35">
        <v>687</v>
      </c>
      <c r="BU54" s="87">
        <v>7.62</v>
      </c>
      <c r="BV54" s="87"/>
      <c r="BW54" s="36" t="s">
        <v>245</v>
      </c>
      <c r="BX54" s="121">
        <v>7.6733360661864065</v>
      </c>
      <c r="BY54" s="117">
        <v>7.1818513479847619</v>
      </c>
      <c r="BZ54" s="117">
        <v>-0.49148471820164463</v>
      </c>
      <c r="CA54" s="117">
        <v>14.855187414171169</v>
      </c>
      <c r="CB54" s="143">
        <v>-3.3085056721182173</v>
      </c>
      <c r="CC54" s="117">
        <f t="shared" si="30"/>
        <v>7.6733360661864065</v>
      </c>
      <c r="CD54" s="117">
        <f t="shared" si="31"/>
        <v>7.1818513479847619</v>
      </c>
      <c r="CE54" s="117">
        <f t="shared" si="2"/>
        <v>-0.49148471820164463</v>
      </c>
      <c r="CF54" s="117">
        <f t="shared" si="3"/>
        <v>14.855187414171169</v>
      </c>
      <c r="CG54" s="143">
        <f t="shared" si="4"/>
        <v>-3.3085056721182173</v>
      </c>
      <c r="CH54" s="27" t="str">
        <f t="shared" si="25"/>
        <v>PASS</v>
      </c>
      <c r="CI54" s="87">
        <f t="shared" si="26"/>
        <v>1.045393209313648</v>
      </c>
      <c r="CJ54" s="87">
        <f t="shared" si="27"/>
        <v>1.116933925209084</v>
      </c>
      <c r="CK54" s="118" t="e">
        <f t="shared" si="32"/>
        <v>#VALUE!</v>
      </c>
      <c r="CL54" s="132" t="e">
        <f t="shared" si="28"/>
        <v>#VALUE!</v>
      </c>
      <c r="CM54" s="133">
        <v>408.10010092509856</v>
      </c>
      <c r="CN54" s="87" t="s">
        <v>164</v>
      </c>
      <c r="CO54" s="87">
        <v>1.05</v>
      </c>
      <c r="CP54" s="87">
        <v>1.1200000000000001</v>
      </c>
      <c r="CQ54" s="27">
        <v>0.59</v>
      </c>
      <c r="CR54" s="87">
        <f t="shared" si="5"/>
        <v>1.05</v>
      </c>
      <c r="CS54" s="87">
        <f t="shared" si="5"/>
        <v>1.1200000000000001</v>
      </c>
      <c r="CT54" s="87" t="e">
        <f t="shared" si="6"/>
        <v>#VALUE!</v>
      </c>
    </row>
    <row r="55" spans="1:102" ht="15.75">
      <c r="A55" s="36" t="s">
        <v>246</v>
      </c>
      <c r="B55" s="27" t="s">
        <v>155</v>
      </c>
      <c r="C55" s="114">
        <v>6.96</v>
      </c>
      <c r="D55" s="31">
        <v>13.6</v>
      </c>
      <c r="E55" s="115">
        <v>0.52900000000000003</v>
      </c>
      <c r="F55" s="27">
        <v>646</v>
      </c>
      <c r="G55" s="27" t="s">
        <v>166</v>
      </c>
      <c r="H55" s="118">
        <v>307</v>
      </c>
      <c r="I55" s="118"/>
      <c r="J55" s="36" t="s">
        <v>246</v>
      </c>
      <c r="K55" s="134">
        <v>0.15346439341516924</v>
      </c>
      <c r="L55" s="117">
        <v>10.634584703744711</v>
      </c>
      <c r="M55" s="117">
        <v>38.264459893393919</v>
      </c>
      <c r="N55" s="87">
        <v>0.02</v>
      </c>
      <c r="O55" s="87" t="s">
        <v>247</v>
      </c>
      <c r="P55" s="118"/>
      <c r="Q55" s="118">
        <v>307</v>
      </c>
      <c r="R55" s="132">
        <f t="shared" si="14"/>
        <v>6.1346689726627561</v>
      </c>
      <c r="S55" s="118">
        <v>285.33999999999997</v>
      </c>
      <c r="T55" s="87">
        <f t="shared" si="29"/>
        <v>5.7018450966110441</v>
      </c>
      <c r="U55" s="36" t="s">
        <v>246</v>
      </c>
      <c r="V55" s="35">
        <v>0.01</v>
      </c>
      <c r="W55" s="27">
        <v>0.11</v>
      </c>
      <c r="X55" s="27">
        <v>90.1</v>
      </c>
      <c r="Y55" s="87">
        <v>0.01</v>
      </c>
      <c r="Z55" s="27">
        <v>1.76</v>
      </c>
      <c r="AA55" s="27">
        <v>27.9</v>
      </c>
      <c r="AB55" s="87">
        <v>7.0000000000000007E-2</v>
      </c>
      <c r="AC55" s="87">
        <v>5.7</v>
      </c>
      <c r="AD55" s="27" t="s">
        <v>178</v>
      </c>
      <c r="AE55" s="87">
        <v>9.6199999999999992</v>
      </c>
      <c r="AF55" s="27">
        <v>0.68</v>
      </c>
      <c r="AG55" s="36" t="s">
        <v>246</v>
      </c>
      <c r="AH55" s="121">
        <v>12.06</v>
      </c>
      <c r="AI55" s="27" t="s">
        <v>159</v>
      </c>
      <c r="AJ55" s="87">
        <v>0.12</v>
      </c>
      <c r="AK55" s="27">
        <v>1.17</v>
      </c>
      <c r="AL55" s="27" t="s">
        <v>159</v>
      </c>
      <c r="AM55" s="27" t="s">
        <v>159</v>
      </c>
      <c r="AN55" s="27" t="s">
        <v>159</v>
      </c>
      <c r="AO55" s="87">
        <v>0.53</v>
      </c>
      <c r="AP55" s="34" t="s">
        <v>159</v>
      </c>
      <c r="AQ55" s="201">
        <v>0.71114100000000002</v>
      </c>
      <c r="AR55" s="202">
        <v>9.0000000000000002E-6</v>
      </c>
      <c r="AS55" s="36" t="s">
        <v>246</v>
      </c>
      <c r="AT55" s="80">
        <v>83.42</v>
      </c>
      <c r="AU55" s="77" t="str">
        <f t="shared" si="24"/>
        <v>621 ± 14</v>
      </c>
      <c r="AV55" s="27">
        <v>621</v>
      </c>
      <c r="AW55" s="27">
        <v>14</v>
      </c>
      <c r="AX55" s="203">
        <v>13.8</v>
      </c>
      <c r="AY55" s="35" t="s">
        <v>203</v>
      </c>
      <c r="AZ55" s="27" t="s">
        <v>203</v>
      </c>
      <c r="BA55" s="27" t="s">
        <v>160</v>
      </c>
      <c r="BB55" s="35" t="s">
        <v>162</v>
      </c>
      <c r="BC55" s="27" t="s">
        <v>162</v>
      </c>
      <c r="BD55" s="27" t="s">
        <v>162</v>
      </c>
      <c r="BE55" s="247">
        <v>0.13</v>
      </c>
      <c r="BF55" s="247">
        <v>0.16</v>
      </c>
      <c r="BG55" s="247">
        <v>0.28999999999999998</v>
      </c>
      <c r="BH55" s="125" t="s">
        <v>168</v>
      </c>
      <c r="BI55" s="27"/>
      <c r="BJ55" s="27"/>
      <c r="BK55" s="27"/>
      <c r="BL55" s="36" t="s">
        <v>246</v>
      </c>
      <c r="BM55" s="27">
        <v>0.74</v>
      </c>
      <c r="BN55" s="27">
        <v>2.92</v>
      </c>
      <c r="BO55" s="27">
        <v>9.2100000000000009</v>
      </c>
      <c r="BP55" s="27" t="s">
        <v>184</v>
      </c>
      <c r="BQ55" s="27" t="s">
        <v>185</v>
      </c>
      <c r="BR55" s="27" t="s">
        <v>185</v>
      </c>
      <c r="BS55" s="34"/>
      <c r="BT55" s="35">
        <v>646</v>
      </c>
      <c r="BU55" s="87">
        <v>6.96</v>
      </c>
      <c r="BV55" s="87"/>
      <c r="BW55" s="36" t="s">
        <v>246</v>
      </c>
      <c r="BX55" s="121">
        <v>7.2417755825282546</v>
      </c>
      <c r="BY55" s="117">
        <v>7.102128576346483</v>
      </c>
      <c r="BZ55" s="117">
        <v>-0.13964700618177162</v>
      </c>
      <c r="CA55" s="117">
        <v>14.343904158874738</v>
      </c>
      <c r="CB55" s="143">
        <v>-0.9735634359726979</v>
      </c>
      <c r="CC55" s="117" t="e">
        <f t="shared" si="30"/>
        <v>#VALUE!</v>
      </c>
      <c r="CD55" s="117">
        <f t="shared" si="31"/>
        <v>7.102128576346483</v>
      </c>
      <c r="CE55" s="117" t="e">
        <f t="shared" si="2"/>
        <v>#VALUE!</v>
      </c>
      <c r="CF55" s="117" t="e">
        <f t="shared" si="3"/>
        <v>#VALUE!</v>
      </c>
      <c r="CG55" s="143" t="e">
        <f t="shared" si="4"/>
        <v>#VALUE!</v>
      </c>
      <c r="CH55" s="27" t="str">
        <f t="shared" si="25"/>
        <v>PASS</v>
      </c>
      <c r="CI55" s="87">
        <f t="shared" si="26"/>
        <v>1.0994007084127684</v>
      </c>
      <c r="CJ55" s="87" t="e">
        <f t="shared" si="27"/>
        <v>#VALUE!</v>
      </c>
      <c r="CK55" s="118" t="e">
        <f t="shared" si="32"/>
        <v>#VALUE!</v>
      </c>
      <c r="CL55" s="132" t="e">
        <f t="shared" si="28"/>
        <v>#VALUE!</v>
      </c>
      <c r="CM55" s="133">
        <v>379.9381025657338</v>
      </c>
      <c r="CN55" s="87" t="s">
        <v>164</v>
      </c>
      <c r="CO55" s="87">
        <v>1.1000000000000001</v>
      </c>
      <c r="CP55" s="87">
        <v>1.1200000000000001</v>
      </c>
      <c r="CQ55" s="27">
        <v>0.59</v>
      </c>
      <c r="CR55" s="87">
        <f t="shared" si="5"/>
        <v>1.1000000000000001</v>
      </c>
      <c r="CS55" s="87" t="e">
        <f t="shared" si="5"/>
        <v>#VALUE!</v>
      </c>
      <c r="CT55" s="87" t="e">
        <f t="shared" si="6"/>
        <v>#VALUE!</v>
      </c>
    </row>
    <row r="56" spans="1:102" ht="15.75">
      <c r="A56" s="36" t="s">
        <v>248</v>
      </c>
      <c r="B56" s="27" t="s">
        <v>155</v>
      </c>
      <c r="C56" s="114">
        <v>7.29</v>
      </c>
      <c r="D56" s="31">
        <v>14.9</v>
      </c>
      <c r="E56" s="115">
        <v>9.8130000000000006</v>
      </c>
      <c r="F56" s="27">
        <v>566</v>
      </c>
      <c r="G56" s="27" t="s">
        <v>166</v>
      </c>
      <c r="H56" s="118">
        <v>279</v>
      </c>
      <c r="I56" s="118"/>
      <c r="J56" s="36" t="s">
        <v>248</v>
      </c>
      <c r="K56" s="134">
        <v>0.10251850201984493</v>
      </c>
      <c r="L56" s="87">
        <v>3.8236172031543916</v>
      </c>
      <c r="M56" s="117">
        <v>42.573951670158252</v>
      </c>
      <c r="N56" s="87">
        <v>0.02</v>
      </c>
      <c r="O56" s="87">
        <v>0.43076141143518837</v>
      </c>
      <c r="P56" s="118"/>
      <c r="Q56" s="118">
        <v>279</v>
      </c>
      <c r="R56" s="132">
        <f t="shared" si="14"/>
        <v>5.5751551901397685</v>
      </c>
      <c r="S56" s="118">
        <v>254.29</v>
      </c>
      <c r="T56" s="87">
        <f t="shared" si="29"/>
        <v>5.0813842770632318</v>
      </c>
      <c r="U56" s="36" t="s">
        <v>248</v>
      </c>
      <c r="V56" s="35">
        <v>0.01</v>
      </c>
      <c r="W56" s="27">
        <v>7.0000000000000007E-2</v>
      </c>
      <c r="X56" s="27">
        <v>96.4</v>
      </c>
      <c r="Y56" s="87">
        <v>0.04</v>
      </c>
      <c r="Z56" s="27">
        <v>1.76</v>
      </c>
      <c r="AA56" s="27">
        <v>13.1</v>
      </c>
      <c r="AB56" s="87">
        <v>0.06</v>
      </c>
      <c r="AC56" s="27">
        <v>20.6</v>
      </c>
      <c r="AD56" s="27" t="s">
        <v>178</v>
      </c>
      <c r="AE56" s="87">
        <v>5.8</v>
      </c>
      <c r="AF56" s="27">
        <v>0.54</v>
      </c>
      <c r="AG56" s="36" t="s">
        <v>248</v>
      </c>
      <c r="AH56" s="121">
        <v>10.15</v>
      </c>
      <c r="AI56" s="27" t="s">
        <v>159</v>
      </c>
      <c r="AJ56" s="87">
        <v>0.27</v>
      </c>
      <c r="AK56" s="87">
        <v>0.14000000000000001</v>
      </c>
      <c r="AL56" s="87">
        <v>0.05</v>
      </c>
      <c r="AM56" s="27" t="s">
        <v>159</v>
      </c>
      <c r="AN56" s="27" t="s">
        <v>159</v>
      </c>
      <c r="AO56" s="87">
        <v>0.65</v>
      </c>
      <c r="AP56" s="132">
        <v>0.2</v>
      </c>
      <c r="AQ56" s="201">
        <v>0.71169199999999999</v>
      </c>
      <c r="AR56" s="202">
        <v>7.9999999999999996E-6</v>
      </c>
      <c r="AS56" s="36" t="s">
        <v>248</v>
      </c>
      <c r="AT56" s="80">
        <v>67.2</v>
      </c>
      <c r="AU56" s="77" t="str">
        <f t="shared" si="24"/>
        <v>376 ± 20</v>
      </c>
      <c r="AV56" s="27">
        <v>376</v>
      </c>
      <c r="AW56" s="27">
        <v>20</v>
      </c>
      <c r="AX56" s="203">
        <v>20.2</v>
      </c>
      <c r="AY56" s="35">
        <v>4.2999999999999999E-4</v>
      </c>
      <c r="AZ56" s="27" t="s">
        <v>160</v>
      </c>
      <c r="BA56" s="27" t="s">
        <v>160</v>
      </c>
      <c r="BB56" s="35" t="s">
        <v>162</v>
      </c>
      <c r="BC56" s="27" t="s">
        <v>162</v>
      </c>
      <c r="BD56" s="27" t="s">
        <v>162</v>
      </c>
      <c r="BE56" s="247">
        <v>0.09</v>
      </c>
      <c r="BF56" s="247">
        <v>0.13</v>
      </c>
      <c r="BG56" s="247">
        <v>0.22</v>
      </c>
      <c r="BH56" s="125" t="s">
        <v>168</v>
      </c>
      <c r="BI56" s="27"/>
      <c r="BJ56" s="27"/>
      <c r="BK56" s="27"/>
      <c r="BL56" s="36" t="s">
        <v>248</v>
      </c>
      <c r="BM56" s="27" t="s">
        <v>176</v>
      </c>
      <c r="BN56" s="27" t="s">
        <v>176</v>
      </c>
      <c r="BO56" s="27" t="s">
        <v>176</v>
      </c>
      <c r="BP56" s="27" t="s">
        <v>184</v>
      </c>
      <c r="BQ56" s="27" t="s">
        <v>185</v>
      </c>
      <c r="BR56" s="27" t="s">
        <v>185</v>
      </c>
      <c r="BS56" s="34"/>
      <c r="BT56" s="35">
        <v>566</v>
      </c>
      <c r="BU56" s="87">
        <v>7.29</v>
      </c>
      <c r="BV56" s="87"/>
      <c r="BW56" s="36" t="s">
        <v>248</v>
      </c>
      <c r="BX56" s="121">
        <v>6.5817615512280518</v>
      </c>
      <c r="BY56" s="117">
        <v>6.8429887597069374</v>
      </c>
      <c r="BZ56" s="117">
        <v>0.26122720847888559</v>
      </c>
      <c r="CA56" s="117">
        <v>13.424750310934989</v>
      </c>
      <c r="CB56" s="143">
        <v>1.9458626970969113</v>
      </c>
      <c r="CC56" s="117">
        <f t="shared" si="30"/>
        <v>6.5817615512280518</v>
      </c>
      <c r="CD56" s="117">
        <f t="shared" si="31"/>
        <v>6.8429887597069374</v>
      </c>
      <c r="CE56" s="117">
        <f t="shared" si="2"/>
        <v>0.26122720847888559</v>
      </c>
      <c r="CF56" s="117">
        <f t="shared" si="3"/>
        <v>13.424750310934989</v>
      </c>
      <c r="CG56" s="143">
        <f t="shared" si="4"/>
        <v>1.9458626970969113</v>
      </c>
      <c r="CH56" s="27" t="str">
        <f t="shared" si="25"/>
        <v>PASS</v>
      </c>
      <c r="CI56" s="87">
        <f t="shared" si="26"/>
        <v>1.2090086147892116</v>
      </c>
      <c r="CJ56" s="87">
        <f t="shared" si="27"/>
        <v>1.1628553977434721</v>
      </c>
      <c r="CK56" s="118">
        <f t="shared" si="32"/>
        <v>358.93871705024065</v>
      </c>
      <c r="CL56" s="132">
        <f t="shared" si="28"/>
        <v>0.63416734461173263</v>
      </c>
      <c r="CM56" s="133">
        <v>358.93871705024065</v>
      </c>
      <c r="CN56" s="87" t="s">
        <v>164</v>
      </c>
      <c r="CO56" s="87">
        <v>1.21</v>
      </c>
      <c r="CP56" s="87">
        <v>1.1599999999999999</v>
      </c>
      <c r="CQ56" s="27">
        <v>0.63</v>
      </c>
      <c r="CR56" s="87">
        <f t="shared" si="5"/>
        <v>1.21</v>
      </c>
      <c r="CS56" s="87">
        <f t="shared" si="5"/>
        <v>1.1599999999999999</v>
      </c>
      <c r="CT56" s="87">
        <f t="shared" si="6"/>
        <v>0.63</v>
      </c>
    </row>
    <row r="57" spans="1:102" ht="15.75">
      <c r="A57" s="36" t="s">
        <v>249</v>
      </c>
      <c r="B57" s="27" t="s">
        <v>155</v>
      </c>
      <c r="C57" s="114">
        <v>7.01</v>
      </c>
      <c r="D57" s="31">
        <v>13.8</v>
      </c>
      <c r="E57" s="115">
        <v>0.41299999999999998</v>
      </c>
      <c r="F57" s="27">
        <v>654</v>
      </c>
      <c r="G57" s="27" t="s">
        <v>166</v>
      </c>
      <c r="H57" s="118">
        <v>269</v>
      </c>
      <c r="I57" s="118"/>
      <c r="J57" s="36" t="s">
        <v>249</v>
      </c>
      <c r="K57" s="134">
        <v>0.10453626944811344</v>
      </c>
      <c r="L57" s="117">
        <v>21.677873846419249</v>
      </c>
      <c r="M57" s="117">
        <v>53.037124711703562</v>
      </c>
      <c r="N57" s="87">
        <v>0.03</v>
      </c>
      <c r="O57" s="87">
        <v>0.28901609605917278</v>
      </c>
      <c r="P57" s="118"/>
      <c r="Q57" s="118">
        <v>269</v>
      </c>
      <c r="R57" s="132">
        <f t="shared" si="14"/>
        <v>5.3753288392387013</v>
      </c>
      <c r="S57" s="118">
        <v>235.88</v>
      </c>
      <c r="T57" s="87">
        <f t="shared" si="29"/>
        <v>4.7135039650543673</v>
      </c>
      <c r="U57" s="36" t="s">
        <v>249</v>
      </c>
      <c r="V57" s="35">
        <v>0.01</v>
      </c>
      <c r="W57" s="27">
        <v>0.14000000000000001</v>
      </c>
      <c r="X57" s="27">
        <v>92.5</v>
      </c>
      <c r="Y57" s="27" t="s">
        <v>158</v>
      </c>
      <c r="Z57" s="27">
        <v>1.78</v>
      </c>
      <c r="AA57" s="27">
        <v>13.5</v>
      </c>
      <c r="AB57" s="27" t="s">
        <v>158</v>
      </c>
      <c r="AC57" s="27">
        <v>6.94</v>
      </c>
      <c r="AD57" s="27">
        <v>0.03</v>
      </c>
      <c r="AE57" s="87">
        <v>6.76</v>
      </c>
      <c r="AF57" s="27">
        <v>0.53</v>
      </c>
      <c r="AG57" s="36" t="s">
        <v>249</v>
      </c>
      <c r="AH57" s="121">
        <v>13.23</v>
      </c>
      <c r="AI57" s="27" t="s">
        <v>159</v>
      </c>
      <c r="AJ57" s="87">
        <v>0.45</v>
      </c>
      <c r="AK57" s="27">
        <v>5.01</v>
      </c>
      <c r="AL57" s="87">
        <v>0.09</v>
      </c>
      <c r="AM57" s="27" t="s">
        <v>159</v>
      </c>
      <c r="AN57" s="27" t="s">
        <v>159</v>
      </c>
      <c r="AO57" s="87">
        <v>0.52</v>
      </c>
      <c r="AP57" s="132">
        <v>0.21</v>
      </c>
      <c r="AQ57" s="201">
        <v>0.71244300000000005</v>
      </c>
      <c r="AR57" s="202">
        <v>1.1E-5</v>
      </c>
      <c r="AS57" s="36" t="s">
        <v>249</v>
      </c>
      <c r="AT57" s="80">
        <v>67.61</v>
      </c>
      <c r="AU57" s="77" t="str">
        <f t="shared" si="24"/>
        <v>604 ± 73</v>
      </c>
      <c r="AV57" s="27">
        <v>604</v>
      </c>
      <c r="AW57" s="27">
        <v>73</v>
      </c>
      <c r="AX57" s="203">
        <v>72.8</v>
      </c>
      <c r="AY57" s="35">
        <v>2.8000000000000001E-2</v>
      </c>
      <c r="AZ57" s="27" t="s">
        <v>160</v>
      </c>
      <c r="BA57" s="27" t="s">
        <v>160</v>
      </c>
      <c r="BB57" s="35" t="s">
        <v>162</v>
      </c>
      <c r="BC57" s="27" t="s">
        <v>162</v>
      </c>
      <c r="BD57" s="27" t="s">
        <v>162</v>
      </c>
      <c r="BE57" s="247">
        <v>0.11</v>
      </c>
      <c r="BF57" s="247">
        <v>0.23</v>
      </c>
      <c r="BG57" s="247">
        <v>0.35</v>
      </c>
      <c r="BH57" s="125" t="s">
        <v>168</v>
      </c>
      <c r="BI57" s="27"/>
      <c r="BJ57" s="27"/>
      <c r="BK57" s="27"/>
      <c r="BL57" s="36" t="s">
        <v>249</v>
      </c>
      <c r="BM57" s="27" t="s">
        <v>176</v>
      </c>
      <c r="BN57" s="27" t="s">
        <v>176</v>
      </c>
      <c r="BO57" s="27">
        <v>9.1</v>
      </c>
      <c r="BP57" s="27" t="s">
        <v>184</v>
      </c>
      <c r="BQ57" s="27" t="s">
        <v>185</v>
      </c>
      <c r="BR57" s="27" t="s">
        <v>185</v>
      </c>
      <c r="BS57" s="34"/>
      <c r="BT57" s="35">
        <v>654</v>
      </c>
      <c r="BU57" s="87">
        <v>7.01</v>
      </c>
      <c r="BV57" s="87"/>
      <c r="BW57" s="36" t="s">
        <v>249</v>
      </c>
      <c r="BX57" s="121">
        <v>7.1012481277316333</v>
      </c>
      <c r="BY57" s="117">
        <v>6.0884147125910104</v>
      </c>
      <c r="BZ57" s="117">
        <v>-1.0128334151406229</v>
      </c>
      <c r="CA57" s="117">
        <v>13.189662840322644</v>
      </c>
      <c r="CB57" s="143">
        <v>-7.6789939773460283</v>
      </c>
      <c r="CC57" s="117">
        <f t="shared" si="30"/>
        <v>7.1012481277316333</v>
      </c>
      <c r="CD57" s="117">
        <f t="shared" si="31"/>
        <v>6.0884147125910104</v>
      </c>
      <c r="CE57" s="117">
        <f t="shared" si="2"/>
        <v>-1.0128334151406229</v>
      </c>
      <c r="CF57" s="117">
        <f t="shared" si="3"/>
        <v>13.189662840322644</v>
      </c>
      <c r="CG57" s="143">
        <f t="shared" si="4"/>
        <v>-7.6789939773460283</v>
      </c>
      <c r="CH57" s="27" t="str">
        <f t="shared" si="25"/>
        <v>PASS</v>
      </c>
      <c r="CI57" s="87">
        <f t="shared" si="26"/>
        <v>0.93095026186406882</v>
      </c>
      <c r="CJ57" s="87">
        <f t="shared" si="27"/>
        <v>1.0858177565338889</v>
      </c>
      <c r="CK57" s="118" t="e">
        <f t="shared" si="32"/>
        <v>#VALUE!</v>
      </c>
      <c r="CL57" s="132" t="e">
        <f t="shared" si="28"/>
        <v>#VALUE!</v>
      </c>
      <c r="CM57" s="133">
        <v>366.0427952350073</v>
      </c>
      <c r="CN57" s="87" t="s">
        <v>164</v>
      </c>
      <c r="CO57" s="87">
        <v>0.93</v>
      </c>
      <c r="CP57" s="87">
        <v>1.0900000000000001</v>
      </c>
      <c r="CQ57" s="27">
        <v>0.56000000000000005</v>
      </c>
      <c r="CR57" s="87">
        <f t="shared" si="5"/>
        <v>0.93</v>
      </c>
      <c r="CS57" s="87">
        <f t="shared" si="5"/>
        <v>1.0900000000000001</v>
      </c>
      <c r="CT57" s="87" t="e">
        <f t="shared" si="6"/>
        <v>#VALUE!</v>
      </c>
    </row>
    <row r="58" spans="1:102" s="38" customFormat="1">
      <c r="A58" s="180" t="s">
        <v>250</v>
      </c>
      <c r="B58" s="27" t="s">
        <v>251</v>
      </c>
      <c r="C58" s="114">
        <v>5.56</v>
      </c>
      <c r="D58" s="27" t="s">
        <v>162</v>
      </c>
      <c r="E58" s="27" t="s">
        <v>162</v>
      </c>
      <c r="F58" s="27" t="s">
        <v>162</v>
      </c>
      <c r="G58" s="27" t="s">
        <v>162</v>
      </c>
      <c r="H58" s="181">
        <v>4</v>
      </c>
      <c r="I58" s="118"/>
      <c r="J58" s="180" t="s">
        <v>250</v>
      </c>
      <c r="K58" s="134" t="s">
        <v>190</v>
      </c>
      <c r="L58" s="147" t="s">
        <v>157</v>
      </c>
      <c r="M58" s="147" t="s">
        <v>185</v>
      </c>
      <c r="N58" s="87" t="s">
        <v>157</v>
      </c>
      <c r="O58" s="87">
        <v>0.16244140749410929</v>
      </c>
      <c r="P58" s="27"/>
      <c r="Q58" s="181">
        <v>4</v>
      </c>
      <c r="R58" s="182">
        <f t="shared" si="14"/>
        <v>7.9930540360426794E-2</v>
      </c>
      <c r="S58" s="181" t="s">
        <v>156</v>
      </c>
      <c r="T58" s="183" t="s">
        <v>156</v>
      </c>
      <c r="U58" s="180" t="s">
        <v>250</v>
      </c>
      <c r="V58" s="25" t="s">
        <v>157</v>
      </c>
      <c r="W58" s="24" t="s">
        <v>158</v>
      </c>
      <c r="X58" s="24">
        <v>0.04</v>
      </c>
      <c r="Y58" s="24" t="s">
        <v>158</v>
      </c>
      <c r="Z58" s="24">
        <v>0.01</v>
      </c>
      <c r="AA58" s="24" t="s">
        <v>157</v>
      </c>
      <c r="AB58" s="24" t="s">
        <v>158</v>
      </c>
      <c r="AC58" s="24">
        <v>0.01</v>
      </c>
      <c r="AD58" s="24">
        <v>0.01</v>
      </c>
      <c r="AE58" s="24" t="s">
        <v>157</v>
      </c>
      <c r="AF58" s="24" t="s">
        <v>158</v>
      </c>
      <c r="AG58" s="180" t="s">
        <v>250</v>
      </c>
      <c r="AH58" s="35" t="s">
        <v>159</v>
      </c>
      <c r="AI58" s="27" t="s">
        <v>159</v>
      </c>
      <c r="AJ58" s="27" t="s">
        <v>159</v>
      </c>
      <c r="AK58" s="87">
        <v>0.11</v>
      </c>
      <c r="AL58" s="27" t="s">
        <v>159</v>
      </c>
      <c r="AM58" s="27" t="s">
        <v>159</v>
      </c>
      <c r="AN58" s="27" t="s">
        <v>159</v>
      </c>
      <c r="AO58" s="87">
        <v>0.31</v>
      </c>
      <c r="AP58" s="34" t="s">
        <v>159</v>
      </c>
      <c r="AQ58" s="35" t="s">
        <v>162</v>
      </c>
      <c r="AR58" s="27" t="s">
        <v>162</v>
      </c>
      <c r="AS58" s="180" t="s">
        <v>250</v>
      </c>
      <c r="AT58" s="80" t="s">
        <v>162</v>
      </c>
      <c r="AU58" s="125" t="s">
        <v>162</v>
      </c>
      <c r="AV58" s="27" t="s">
        <v>162</v>
      </c>
      <c r="AW58" s="27" t="s">
        <v>162</v>
      </c>
      <c r="AX58" s="34" t="s">
        <v>162</v>
      </c>
      <c r="AY58" s="25" t="s">
        <v>162</v>
      </c>
      <c r="AZ58" s="27" t="s">
        <v>162</v>
      </c>
      <c r="BA58" s="27" t="s">
        <v>162</v>
      </c>
      <c r="BB58" s="25" t="s">
        <v>162</v>
      </c>
      <c r="BC58" s="24" t="s">
        <v>162</v>
      </c>
      <c r="BD58" s="24" t="s">
        <v>162</v>
      </c>
      <c r="BE58" s="250" t="s">
        <v>162</v>
      </c>
      <c r="BF58" s="250" t="s">
        <v>162</v>
      </c>
      <c r="BG58" s="250" t="s">
        <v>162</v>
      </c>
      <c r="BH58" s="250" t="s">
        <v>162</v>
      </c>
      <c r="BI58" s="259"/>
      <c r="BJ58" s="259"/>
      <c r="BK58" s="27"/>
      <c r="BL58" s="180" t="s">
        <v>252</v>
      </c>
      <c r="BM58" s="27">
        <v>0.39</v>
      </c>
      <c r="BN58" s="27">
        <v>3.22</v>
      </c>
      <c r="BO58" s="27">
        <v>9.4600000000000009</v>
      </c>
      <c r="BP58" s="27">
        <v>12.5</v>
      </c>
      <c r="BQ58" s="27" t="s">
        <v>185</v>
      </c>
      <c r="BR58" s="27">
        <v>12.5</v>
      </c>
      <c r="BS58" s="34">
        <f>BP58</f>
        <v>12.5</v>
      </c>
      <c r="BT58" s="35" t="s">
        <v>162</v>
      </c>
      <c r="BU58" s="183">
        <v>5.56</v>
      </c>
      <c r="BV58" s="87"/>
      <c r="BW58" s="180" t="s">
        <v>250</v>
      </c>
      <c r="BX58" s="188" t="s">
        <v>156</v>
      </c>
      <c r="BY58" s="147" t="s">
        <v>156</v>
      </c>
      <c r="BZ58" s="184" t="s">
        <v>156</v>
      </c>
      <c r="CA58" s="184" t="s">
        <v>156</v>
      </c>
      <c r="CB58" s="182" t="s">
        <v>156</v>
      </c>
      <c r="CC58" s="184" t="s">
        <v>156</v>
      </c>
      <c r="CD58" s="147" t="s">
        <v>156</v>
      </c>
      <c r="CE58" s="184" t="s">
        <v>156</v>
      </c>
      <c r="CF58" s="184" t="s">
        <v>156</v>
      </c>
      <c r="CG58" s="182" t="s">
        <v>156</v>
      </c>
      <c r="CH58" s="27" t="str">
        <f t="shared" si="25"/>
        <v>PASS</v>
      </c>
      <c r="CI58" s="140" t="s">
        <v>156</v>
      </c>
      <c r="CJ58" s="140" t="s">
        <v>156</v>
      </c>
      <c r="CK58" s="119" t="s">
        <v>156</v>
      </c>
      <c r="CL58" s="144" t="s">
        <v>156</v>
      </c>
      <c r="CM58" s="80" t="s">
        <v>156</v>
      </c>
      <c r="CN58" s="140" t="s">
        <v>164</v>
      </c>
      <c r="CO58" s="140" t="s">
        <v>156</v>
      </c>
      <c r="CP58" s="140" t="s">
        <v>156</v>
      </c>
      <c r="CQ58" s="139" t="s">
        <v>156</v>
      </c>
      <c r="CR58" s="140" t="s">
        <v>156</v>
      </c>
      <c r="CS58" s="140" t="s">
        <v>156</v>
      </c>
      <c r="CT58" s="140" t="s">
        <v>156</v>
      </c>
      <c r="CU58"/>
      <c r="CV58"/>
      <c r="CW58"/>
      <c r="CX58"/>
    </row>
    <row r="59" spans="1:102" s="110" customFormat="1">
      <c r="A59" s="98" t="s">
        <v>253</v>
      </c>
      <c r="B59" s="99"/>
      <c r="C59" s="100"/>
      <c r="D59" s="159"/>
      <c r="E59" s="101"/>
      <c r="F59" s="155"/>
      <c r="G59" s="155"/>
      <c r="H59" s="161"/>
      <c r="I59" s="118"/>
      <c r="J59" s="98" t="s">
        <v>253</v>
      </c>
      <c r="K59" s="158"/>
      <c r="L59" s="159"/>
      <c r="M59" s="159"/>
      <c r="N59" s="160"/>
      <c r="O59" s="159"/>
      <c r="P59" s="6"/>
      <c r="Q59" s="161"/>
      <c r="R59" s="162"/>
      <c r="S59" s="161"/>
      <c r="T59" s="159"/>
      <c r="U59" s="98" t="s">
        <v>253</v>
      </c>
      <c r="V59" s="164"/>
      <c r="W59" s="155"/>
      <c r="X59" s="155"/>
      <c r="Y59" s="155"/>
      <c r="Z59" s="155"/>
      <c r="AA59" s="155"/>
      <c r="AB59" s="155"/>
      <c r="AC59" s="155"/>
      <c r="AD59" s="155"/>
      <c r="AE59" s="155"/>
      <c r="AF59" s="155"/>
      <c r="AG59" s="98" t="s">
        <v>253</v>
      </c>
      <c r="AH59" s="164"/>
      <c r="AI59" s="155"/>
      <c r="AJ59" s="155"/>
      <c r="AK59" s="155"/>
      <c r="AL59" s="155"/>
      <c r="AM59" s="155"/>
      <c r="AN59" s="155"/>
      <c r="AO59" s="155"/>
      <c r="AP59" s="165"/>
      <c r="AQ59" s="164"/>
      <c r="AR59" s="155"/>
      <c r="AS59" s="98" t="s">
        <v>253</v>
      </c>
      <c r="AT59" s="206"/>
      <c r="AU59" s="166"/>
      <c r="AV59" s="155"/>
      <c r="AW59" s="155"/>
      <c r="AX59" s="165"/>
      <c r="AY59" s="164"/>
      <c r="AZ59" s="155"/>
      <c r="BA59" s="155"/>
      <c r="BB59" s="164"/>
      <c r="BC59" s="155"/>
      <c r="BD59" s="155"/>
      <c r="BE59" s="248"/>
      <c r="BF59" s="248"/>
      <c r="BG59" s="248"/>
      <c r="BH59" s="248"/>
      <c r="BI59" s="259"/>
      <c r="BJ59" s="259"/>
      <c r="BK59" s="27"/>
      <c r="BL59" s="98" t="s">
        <v>253</v>
      </c>
      <c r="BM59" s="155"/>
      <c r="BN59" s="155"/>
      <c r="BO59" s="155"/>
      <c r="BP59" s="155"/>
      <c r="BQ59" s="155"/>
      <c r="BR59" s="155"/>
      <c r="BS59" s="165"/>
      <c r="BT59" s="164"/>
      <c r="BU59" s="159"/>
      <c r="BV59" s="87"/>
      <c r="BW59" s="98" t="s">
        <v>253</v>
      </c>
      <c r="BX59" s="207"/>
      <c r="BY59" s="169"/>
      <c r="BZ59" s="169"/>
      <c r="CA59" s="169"/>
      <c r="CB59" s="170"/>
      <c r="CC59" s="169"/>
      <c r="CD59" s="169"/>
      <c r="CE59" s="169"/>
      <c r="CF59" s="169"/>
      <c r="CG59" s="170"/>
      <c r="CH59" s="155"/>
      <c r="CI59" s="159"/>
      <c r="CJ59" s="159"/>
      <c r="CK59" s="161"/>
      <c r="CL59" s="171"/>
      <c r="CM59" s="172"/>
      <c r="CN59" s="159"/>
      <c r="CO59" s="159"/>
      <c r="CP59" s="159"/>
      <c r="CQ59" s="159"/>
      <c r="CR59" s="159"/>
      <c r="CS59" s="159"/>
      <c r="CT59" s="159"/>
      <c r="CU59"/>
      <c r="CV59"/>
      <c r="CW59"/>
      <c r="CX59"/>
    </row>
    <row r="60" spans="1:102" ht="15.75">
      <c r="A60" s="36" t="s">
        <v>254</v>
      </c>
      <c r="B60" s="27" t="s">
        <v>155</v>
      </c>
      <c r="C60" s="114">
        <v>7.19</v>
      </c>
      <c r="D60" s="31">
        <v>13.6</v>
      </c>
      <c r="E60" s="115">
        <v>2.9249999999999998</v>
      </c>
      <c r="F60" s="27">
        <v>671</v>
      </c>
      <c r="G60" s="27" t="s">
        <v>166</v>
      </c>
      <c r="H60" s="118">
        <v>385</v>
      </c>
      <c r="I60" s="118"/>
      <c r="J60" s="36" t="s">
        <v>254</v>
      </c>
      <c r="K60" s="134">
        <v>0.36454381395258673</v>
      </c>
      <c r="L60" s="117">
        <v>16.24295541620328</v>
      </c>
      <c r="M60" s="117">
        <v>32.853812112834795</v>
      </c>
      <c r="N60" s="87">
        <v>0.03</v>
      </c>
      <c r="O60" s="87">
        <v>1.1196031052217978</v>
      </c>
      <c r="P60" s="118"/>
      <c r="Q60" s="118">
        <v>385</v>
      </c>
      <c r="R60" s="132">
        <f t="shared" si="14"/>
        <v>7.6933145096910787</v>
      </c>
      <c r="S60" s="118">
        <v>312.07</v>
      </c>
      <c r="T60" s="87">
        <f t="shared" ref="T60:T76" si="33">(S60/100.0869)*2</f>
        <v>6.2359809325695972</v>
      </c>
      <c r="U60" s="36" t="s">
        <v>254</v>
      </c>
      <c r="V60" s="35" t="s">
        <v>157</v>
      </c>
      <c r="W60" s="27">
        <v>0.16</v>
      </c>
      <c r="X60" s="117">
        <v>41</v>
      </c>
      <c r="Y60" s="27" t="s">
        <v>158</v>
      </c>
      <c r="Z60" s="87">
        <v>2.7</v>
      </c>
      <c r="AA60" s="27">
        <v>25.2</v>
      </c>
      <c r="AB60" s="147">
        <v>0.01</v>
      </c>
      <c r="AC60" s="27">
        <v>76.3</v>
      </c>
      <c r="AD60" s="27">
        <v>0.02</v>
      </c>
      <c r="AE60" s="87">
        <v>5.27</v>
      </c>
      <c r="AF60" s="27">
        <v>0.46</v>
      </c>
      <c r="AG60" s="36" t="s">
        <v>254</v>
      </c>
      <c r="AH60" s="121">
        <v>13.053000000000001</v>
      </c>
      <c r="AI60" s="27" t="s">
        <v>159</v>
      </c>
      <c r="AJ60" s="87">
        <v>0.77800000000000002</v>
      </c>
      <c r="AK60" s="87">
        <v>4.6660000000000004</v>
      </c>
      <c r="AL60" s="27" t="s">
        <v>159</v>
      </c>
      <c r="AM60" s="27" t="s">
        <v>159</v>
      </c>
      <c r="AN60" s="87">
        <v>0.20699999999999999</v>
      </c>
      <c r="AO60" s="87">
        <v>0.19700000000000001</v>
      </c>
      <c r="AP60" s="132">
        <v>0.26200000000000001</v>
      </c>
      <c r="AQ60" s="201">
        <v>0.711538</v>
      </c>
      <c r="AR60" s="202">
        <v>9.0000000000000002E-6</v>
      </c>
      <c r="AS60" s="36" t="s">
        <v>254</v>
      </c>
      <c r="AT60" s="80">
        <v>84.47</v>
      </c>
      <c r="AU60" s="125" t="str">
        <f t="shared" ref="AU60:AU76" si="34">_xlfn.CONCAT(AV60, " ± ", AW60)</f>
        <v>24 ± 6</v>
      </c>
      <c r="AV60" s="27">
        <v>24</v>
      </c>
      <c r="AW60" s="27">
        <v>6</v>
      </c>
      <c r="AX60" s="203">
        <v>6.39</v>
      </c>
      <c r="AY60" s="76">
        <v>2.7E-2</v>
      </c>
      <c r="AZ60" s="27" t="s">
        <v>160</v>
      </c>
      <c r="BA60" s="27" t="s">
        <v>160</v>
      </c>
      <c r="BB60" s="76" t="s">
        <v>162</v>
      </c>
      <c r="BC60" s="55" t="s">
        <v>162</v>
      </c>
      <c r="BD60" s="55" t="s">
        <v>162</v>
      </c>
      <c r="BE60" s="247">
        <v>0.09</v>
      </c>
      <c r="BF60" s="247">
        <v>0.13</v>
      </c>
      <c r="BG60" s="247">
        <v>0.21</v>
      </c>
      <c r="BH60" s="125" t="s">
        <v>168</v>
      </c>
      <c r="BI60" s="259"/>
      <c r="BJ60" s="259"/>
      <c r="BK60" s="27"/>
      <c r="BL60" s="36" t="s">
        <v>254</v>
      </c>
      <c r="BM60" s="27" t="s">
        <v>176</v>
      </c>
      <c r="BN60" s="27" t="s">
        <v>176</v>
      </c>
      <c r="BO60" s="27" t="s">
        <v>176</v>
      </c>
      <c r="BP60" s="27" t="s">
        <v>184</v>
      </c>
      <c r="BQ60" s="27" t="s">
        <v>185</v>
      </c>
      <c r="BR60" s="27" t="s">
        <v>185</v>
      </c>
      <c r="BS60" s="34"/>
      <c r="BT60" s="35">
        <v>671</v>
      </c>
      <c r="BU60" s="87">
        <v>7.19</v>
      </c>
      <c r="BV60" s="87"/>
      <c r="BW60" s="36" t="s">
        <v>254</v>
      </c>
      <c r="BX60" s="121">
        <v>8.8727802805857703</v>
      </c>
      <c r="BY60" s="117">
        <v>7.5203788192710537</v>
      </c>
      <c r="BZ60" s="117">
        <v>-1.3524014613147166</v>
      </c>
      <c r="CA60" s="117">
        <v>16.393159099856824</v>
      </c>
      <c r="CB60" s="143">
        <v>-8.2497915934124517</v>
      </c>
      <c r="CC60" s="117">
        <f t="shared" ref="CC60:CC76" si="35">(K60/18.998)+(L60/35.45)+(2*(M60/96.06))+(O60/62.004)+R60</f>
        <v>8.8727802805857703</v>
      </c>
      <c r="CD60" s="117">
        <f t="shared" ref="CD60:CD76" si="36">(2*((W60/137.327)+(X60/40.078)+(AA60/24.305)+(AF60/87.62)))+(Z60/39.0983)+(AC60/22.99)+(10^-BU60)</f>
        <v>7.5203788192710537</v>
      </c>
      <c r="CE60" s="117">
        <f t="shared" si="2"/>
        <v>-1.3524014613147166</v>
      </c>
      <c r="CF60" s="117">
        <f t="shared" si="3"/>
        <v>16.393159099856824</v>
      </c>
      <c r="CG60" s="143">
        <f t="shared" si="4"/>
        <v>-8.2497915934124517</v>
      </c>
      <c r="CH60" s="27" t="str">
        <f t="shared" ref="CH60:CH77" si="37">IF(Z60&gt;10, "CHECK", "PASS")</f>
        <v>PASS</v>
      </c>
      <c r="CI60" s="87">
        <f t="shared" ref="CI60:CI76" si="38">CD60/(0.01*BT60)</f>
        <v>1.1207718061506786</v>
      </c>
      <c r="CJ60" s="87">
        <f t="shared" ref="CJ60:CJ76" si="39">CC60/(0.01*BT60)</f>
        <v>1.3223219494166574</v>
      </c>
      <c r="CK60" s="118">
        <f t="shared" ref="CK60:CK76" si="40">X60+AA60+AC60+L60+M60+(Q60/1.67)+Z60+(2.14*AE60)+O60+K60+AF60+W60+AB60</f>
        <v>438.22763660390109</v>
      </c>
      <c r="CL60" s="132">
        <f t="shared" ref="CL60:CL76" si="41">CK60/BT60</f>
        <v>0.65309632876885404</v>
      </c>
      <c r="CM60" s="133">
        <v>438.22763660390109</v>
      </c>
      <c r="CN60" s="87" t="s">
        <v>164</v>
      </c>
      <c r="CO60" s="87">
        <v>1.1200000000000001</v>
      </c>
      <c r="CP60" s="87">
        <v>1.32</v>
      </c>
      <c r="CQ60" s="27">
        <v>0.65</v>
      </c>
      <c r="CR60" s="87">
        <f t="shared" si="5"/>
        <v>1.1200000000000001</v>
      </c>
      <c r="CS60" s="87">
        <f t="shared" si="5"/>
        <v>1.32</v>
      </c>
      <c r="CT60" s="87">
        <f t="shared" si="6"/>
        <v>0.65</v>
      </c>
    </row>
    <row r="61" spans="1:102" ht="15.75">
      <c r="A61" s="36" t="s">
        <v>255</v>
      </c>
      <c r="B61" s="27" t="s">
        <v>155</v>
      </c>
      <c r="C61" s="114">
        <v>6.99</v>
      </c>
      <c r="D61" s="31">
        <v>13.4</v>
      </c>
      <c r="E61" s="115">
        <v>8.4009999999999998</v>
      </c>
      <c r="F61" s="27">
        <v>2880</v>
      </c>
      <c r="G61" s="27" t="s">
        <v>166</v>
      </c>
      <c r="H61" s="118">
        <v>262</v>
      </c>
      <c r="I61" s="118"/>
      <c r="J61" s="36" t="s">
        <v>255</v>
      </c>
      <c r="K61" s="134">
        <v>4.009061261233051E-2</v>
      </c>
      <c r="L61" s="118">
        <v>583.77615421829523</v>
      </c>
      <c r="M61" s="117">
        <v>58.776436833129878</v>
      </c>
      <c r="N61" s="87">
        <v>0.12</v>
      </c>
      <c r="O61" s="87">
        <v>9.0840552473442298</v>
      </c>
      <c r="P61" s="118"/>
      <c r="Q61" s="118">
        <v>262</v>
      </c>
      <c r="R61" s="132">
        <f t="shared" si="14"/>
        <v>5.2354503936079544</v>
      </c>
      <c r="S61" s="118">
        <v>258.73</v>
      </c>
      <c r="T61" s="87">
        <f t="shared" si="33"/>
        <v>5.170107176863306</v>
      </c>
      <c r="U61" s="36" t="s">
        <v>255</v>
      </c>
      <c r="V61" s="35">
        <v>0.01</v>
      </c>
      <c r="W61" s="27">
        <v>0.16</v>
      </c>
      <c r="X61" s="27">
        <v>295</v>
      </c>
      <c r="Y61" s="27" t="s">
        <v>158</v>
      </c>
      <c r="Z61" s="87">
        <v>4.8</v>
      </c>
      <c r="AA61" s="27">
        <v>53.7</v>
      </c>
      <c r="AB61" s="27" t="s">
        <v>158</v>
      </c>
      <c r="AC61" s="27">
        <v>190</v>
      </c>
      <c r="AD61" s="27" t="s">
        <v>178</v>
      </c>
      <c r="AE61" s="87">
        <v>6.15</v>
      </c>
      <c r="AF61" s="27">
        <v>1.07</v>
      </c>
      <c r="AG61" s="36" t="s">
        <v>255</v>
      </c>
      <c r="AH61" s="121">
        <v>18.337</v>
      </c>
      <c r="AI61" s="27" t="s">
        <v>159</v>
      </c>
      <c r="AJ61" s="87">
        <v>0.46300000000000002</v>
      </c>
      <c r="AK61" s="87">
        <v>8.2919999999999998</v>
      </c>
      <c r="AL61" s="27" t="s">
        <v>159</v>
      </c>
      <c r="AM61" s="27" t="s">
        <v>159</v>
      </c>
      <c r="AN61" s="87">
        <v>0.13600000000000001</v>
      </c>
      <c r="AO61" s="87">
        <v>0.29699999999999999</v>
      </c>
      <c r="AP61" s="132">
        <v>0.96599999999999997</v>
      </c>
      <c r="AQ61" s="201">
        <v>0.71115700000000004</v>
      </c>
      <c r="AR61" s="202">
        <v>6.9999999999999999E-6</v>
      </c>
      <c r="AS61" s="36" t="s">
        <v>255</v>
      </c>
      <c r="AT61" s="80">
        <v>74.73</v>
      </c>
      <c r="AU61" s="125" t="str">
        <f t="shared" si="34"/>
        <v>127 ± 10</v>
      </c>
      <c r="AV61" s="27">
        <v>127</v>
      </c>
      <c r="AW61" s="27">
        <v>10</v>
      </c>
      <c r="AX61" s="203">
        <v>9.51</v>
      </c>
      <c r="AY61" s="35">
        <v>2.0000000000000001E-4</v>
      </c>
      <c r="AZ61" s="27" t="s">
        <v>203</v>
      </c>
      <c r="BA61" s="27" t="s">
        <v>160</v>
      </c>
      <c r="BB61" s="35" t="s">
        <v>162</v>
      </c>
      <c r="BC61" s="27" t="s">
        <v>162</v>
      </c>
      <c r="BD61" s="27" t="s">
        <v>162</v>
      </c>
      <c r="BE61" s="247">
        <v>0.15</v>
      </c>
      <c r="BF61" s="247">
        <v>0.37</v>
      </c>
      <c r="BG61" s="247">
        <v>0.51</v>
      </c>
      <c r="BH61" s="125" t="s">
        <v>168</v>
      </c>
      <c r="BI61" s="27"/>
      <c r="BJ61" s="27"/>
      <c r="BK61" s="27"/>
      <c r="BL61" s="36" t="s">
        <v>255</v>
      </c>
      <c r="BM61" s="27" t="s">
        <v>176</v>
      </c>
      <c r="BN61" s="27" t="s">
        <v>176</v>
      </c>
      <c r="BO61" s="27" t="s">
        <v>176</v>
      </c>
      <c r="BP61" s="27" t="s">
        <v>184</v>
      </c>
      <c r="BQ61" s="27" t="s">
        <v>185</v>
      </c>
      <c r="BR61" s="27" t="s">
        <v>185</v>
      </c>
      <c r="BS61" s="34"/>
      <c r="BT61" s="35">
        <v>2880</v>
      </c>
      <c r="BU61" s="87">
        <v>6.99</v>
      </c>
      <c r="BV61" s="87"/>
      <c r="BW61" s="36" t="s">
        <v>255</v>
      </c>
      <c r="BX61" s="121">
        <v>22.484906500562936</v>
      </c>
      <c r="BY61" s="117">
        <v>27.554121587425012</v>
      </c>
      <c r="BZ61" s="117">
        <v>5.0692150868620764</v>
      </c>
      <c r="CA61" s="117">
        <v>50.039028087987944</v>
      </c>
      <c r="CB61" s="143">
        <v>10.130522675117586</v>
      </c>
      <c r="CC61" s="117">
        <f t="shared" si="35"/>
        <v>23.075404979159156</v>
      </c>
      <c r="CD61" s="117">
        <f t="shared" si="36"/>
        <v>27.554121587425012</v>
      </c>
      <c r="CE61" s="117">
        <f t="shared" si="2"/>
        <v>4.4787166082658558</v>
      </c>
      <c r="CF61" s="117">
        <f t="shared" si="3"/>
        <v>50.629526566584168</v>
      </c>
      <c r="CG61" s="143">
        <f t="shared" si="4"/>
        <v>8.8460566629549309</v>
      </c>
      <c r="CH61" s="27" t="str">
        <f t="shared" si="37"/>
        <v>PASS</v>
      </c>
      <c r="CI61" s="87">
        <f t="shared" si="38"/>
        <v>0.9567403328967018</v>
      </c>
      <c r="CJ61" s="87">
        <f t="shared" si="39"/>
        <v>0.80122933955413733</v>
      </c>
      <c r="CK61" s="118" t="e">
        <f t="shared" si="40"/>
        <v>#VALUE!</v>
      </c>
      <c r="CL61" s="132" t="e">
        <f t="shared" si="41"/>
        <v>#VALUE!</v>
      </c>
      <c r="CM61" s="133">
        <v>1350</v>
      </c>
      <c r="CN61" s="87" t="s">
        <v>164</v>
      </c>
      <c r="CO61" s="87">
        <v>0.96</v>
      </c>
      <c r="CP61" s="87">
        <v>0.78</v>
      </c>
      <c r="CQ61" s="27">
        <v>0.47</v>
      </c>
      <c r="CR61" s="87">
        <f t="shared" si="5"/>
        <v>0.96</v>
      </c>
      <c r="CS61" s="87">
        <f t="shared" si="5"/>
        <v>0.8</v>
      </c>
      <c r="CT61" s="87" t="e">
        <f t="shared" si="6"/>
        <v>#VALUE!</v>
      </c>
    </row>
    <row r="62" spans="1:102" ht="15.75">
      <c r="A62" s="36" t="s">
        <v>256</v>
      </c>
      <c r="B62" s="27" t="s">
        <v>155</v>
      </c>
      <c r="C62" s="114">
        <v>7.48</v>
      </c>
      <c r="D62" s="31">
        <v>18.8</v>
      </c>
      <c r="E62" s="115">
        <v>0.94</v>
      </c>
      <c r="F62" s="27">
        <v>230</v>
      </c>
      <c r="G62" s="27" t="s">
        <v>166</v>
      </c>
      <c r="H62" s="118">
        <v>43</v>
      </c>
      <c r="I62" s="118"/>
      <c r="J62" s="36" t="s">
        <v>256</v>
      </c>
      <c r="K62" s="134">
        <v>0.19615820035514642</v>
      </c>
      <c r="L62" s="117">
        <v>10.97255770791401</v>
      </c>
      <c r="M62" s="117">
        <v>39.447852056750293</v>
      </c>
      <c r="N62" s="87">
        <v>0.04</v>
      </c>
      <c r="O62" s="87">
        <v>3.4565474432308663</v>
      </c>
      <c r="P62" s="118"/>
      <c r="Q62" s="118">
        <v>43</v>
      </c>
      <c r="R62" s="132">
        <f t="shared" si="14"/>
        <v>0.85925330887458795</v>
      </c>
      <c r="S62" s="118">
        <v>44.33</v>
      </c>
      <c r="T62" s="87">
        <f t="shared" si="33"/>
        <v>0.88583021354442981</v>
      </c>
      <c r="U62" s="36" t="s">
        <v>256</v>
      </c>
      <c r="V62" s="35">
        <v>0.02</v>
      </c>
      <c r="W62" s="27">
        <v>0.04</v>
      </c>
      <c r="X62" s="27">
        <v>22.5</v>
      </c>
      <c r="Y62" s="27" t="s">
        <v>158</v>
      </c>
      <c r="Z62" s="27">
        <v>1.95</v>
      </c>
      <c r="AA62" s="27">
        <v>4.09</v>
      </c>
      <c r="AB62" s="27" t="s">
        <v>158</v>
      </c>
      <c r="AC62" s="27">
        <v>15.7</v>
      </c>
      <c r="AD62" s="27">
        <v>0.11</v>
      </c>
      <c r="AE62" s="87">
        <v>1.05</v>
      </c>
      <c r="AF62" s="27">
        <v>0.14000000000000001</v>
      </c>
      <c r="AG62" s="36" t="s">
        <v>256</v>
      </c>
      <c r="AH62" s="114">
        <v>2.2349999999999999</v>
      </c>
      <c r="AI62" s="27" t="s">
        <v>159</v>
      </c>
      <c r="AJ62" s="87">
        <v>0.46600000000000003</v>
      </c>
      <c r="AK62" s="87">
        <v>1.474</v>
      </c>
      <c r="AL62" s="87">
        <v>0.14099999999999999</v>
      </c>
      <c r="AM62" s="27" t="s">
        <v>159</v>
      </c>
      <c r="AN62" s="27" t="s">
        <v>159</v>
      </c>
      <c r="AO62" s="87">
        <v>0.151</v>
      </c>
      <c r="AP62" s="132">
        <v>6.8000000000000005E-2</v>
      </c>
      <c r="AQ62" s="201">
        <v>0.71134900000000001</v>
      </c>
      <c r="AR62" s="202">
        <v>7.9999999999999996E-6</v>
      </c>
      <c r="AS62" s="36" t="s">
        <v>256</v>
      </c>
      <c r="AT62" s="80">
        <v>11.32</v>
      </c>
      <c r="AU62" s="125" t="str">
        <f t="shared" si="34"/>
        <v>7 ± 5</v>
      </c>
      <c r="AV62" s="27">
        <v>7</v>
      </c>
      <c r="AW62" s="27">
        <v>5</v>
      </c>
      <c r="AX62" s="203">
        <v>4.71</v>
      </c>
      <c r="AY62" s="35">
        <v>4.0000000000000001E-3</v>
      </c>
      <c r="AZ62" s="27" t="s">
        <v>160</v>
      </c>
      <c r="BA62" s="27" t="s">
        <v>160</v>
      </c>
      <c r="BB62" s="35" t="s">
        <v>162</v>
      </c>
      <c r="BC62" s="27" t="s">
        <v>162</v>
      </c>
      <c r="BD62" s="27" t="s">
        <v>162</v>
      </c>
      <c r="BE62" s="247">
        <v>0.03</v>
      </c>
      <c r="BF62" s="247">
        <v>0.09</v>
      </c>
      <c r="BG62" s="247">
        <v>0.12</v>
      </c>
      <c r="BH62" s="125" t="s">
        <v>168</v>
      </c>
      <c r="BI62" s="27"/>
      <c r="BJ62" s="27"/>
      <c r="BK62" s="27"/>
      <c r="BL62" s="36" t="s">
        <v>256</v>
      </c>
      <c r="BM62" s="27" t="s">
        <v>176</v>
      </c>
      <c r="BN62" s="27" t="s">
        <v>176</v>
      </c>
      <c r="BO62" s="27" t="s">
        <v>176</v>
      </c>
      <c r="BP62" s="27" t="s">
        <v>184</v>
      </c>
      <c r="BQ62" s="27" t="s">
        <v>185</v>
      </c>
      <c r="BR62" s="27" t="s">
        <v>185</v>
      </c>
      <c r="BS62" s="34"/>
      <c r="BT62" s="35">
        <v>230</v>
      </c>
      <c r="BU62" s="87">
        <v>7.48</v>
      </c>
      <c r="BV62" s="87"/>
      <c r="BW62" s="36" t="s">
        <v>256</v>
      </c>
      <c r="BX62" s="121">
        <v>2.056164687478033</v>
      </c>
      <c r="BY62" s="117">
        <v>2.1959248876641695</v>
      </c>
      <c r="BZ62" s="117">
        <v>0.13976020018613644</v>
      </c>
      <c r="CA62" s="117">
        <v>4.2520895751422021</v>
      </c>
      <c r="CB62" s="143">
        <v>3.2868592656932081</v>
      </c>
      <c r="CC62" s="117">
        <f t="shared" si="35"/>
        <v>2.056164687478033</v>
      </c>
      <c r="CD62" s="117">
        <f t="shared" si="36"/>
        <v>2.1959248876641695</v>
      </c>
      <c r="CE62" s="117">
        <f t="shared" si="2"/>
        <v>0.13976020018613644</v>
      </c>
      <c r="CF62" s="117">
        <f t="shared" si="3"/>
        <v>4.2520895751422021</v>
      </c>
      <c r="CG62" s="143">
        <f t="shared" si="4"/>
        <v>3.2868592656932081</v>
      </c>
      <c r="CH62" s="27" t="str">
        <f t="shared" si="37"/>
        <v>PASS</v>
      </c>
      <c r="CI62" s="87">
        <f t="shared" si="38"/>
        <v>0.9547499511583345</v>
      </c>
      <c r="CJ62" s="87">
        <f t="shared" si="39"/>
        <v>0.89398464672957945</v>
      </c>
      <c r="CK62" s="118" t="e">
        <f t="shared" si="40"/>
        <v>#VALUE!</v>
      </c>
      <c r="CL62" s="132" t="e">
        <f t="shared" si="41"/>
        <v>#VALUE!</v>
      </c>
      <c r="CM62" s="133">
        <v>126.4886184022623</v>
      </c>
      <c r="CN62" s="87" t="s">
        <v>164</v>
      </c>
      <c r="CO62" s="87">
        <v>0.95</v>
      </c>
      <c r="CP62" s="87">
        <v>0.89</v>
      </c>
      <c r="CQ62" s="27">
        <v>0.55000000000000004</v>
      </c>
      <c r="CR62" s="87">
        <f t="shared" si="5"/>
        <v>0.95</v>
      </c>
      <c r="CS62" s="87">
        <f t="shared" si="5"/>
        <v>0.89</v>
      </c>
      <c r="CT62" s="87" t="e">
        <f t="shared" si="6"/>
        <v>#VALUE!</v>
      </c>
    </row>
    <row r="63" spans="1:102" ht="15.75">
      <c r="A63" s="36" t="s">
        <v>257</v>
      </c>
      <c r="B63" s="27" t="s">
        <v>155</v>
      </c>
      <c r="C63" s="114">
        <v>6.72</v>
      </c>
      <c r="D63" s="31">
        <v>14.7</v>
      </c>
      <c r="E63" s="115">
        <v>7.87</v>
      </c>
      <c r="F63" s="27">
        <v>923</v>
      </c>
      <c r="G63" s="27" t="s">
        <v>166</v>
      </c>
      <c r="H63" s="118">
        <v>282</v>
      </c>
      <c r="I63" s="118"/>
      <c r="J63" s="36" t="s">
        <v>257</v>
      </c>
      <c r="K63" s="134">
        <v>0.10202148343394098</v>
      </c>
      <c r="L63" s="87">
        <v>2.7762378827063663</v>
      </c>
      <c r="M63" s="118">
        <v>224.84201847107153</v>
      </c>
      <c r="N63" s="87">
        <v>0.03</v>
      </c>
      <c r="O63" s="87">
        <v>0.40374601297814589</v>
      </c>
      <c r="P63" s="118"/>
      <c r="Q63" s="118">
        <v>282</v>
      </c>
      <c r="R63" s="132">
        <f t="shared" si="14"/>
        <v>5.6351030954100887</v>
      </c>
      <c r="S63" s="118">
        <v>268.01</v>
      </c>
      <c r="T63" s="87">
        <f t="shared" si="33"/>
        <v>5.3555460304994957</v>
      </c>
      <c r="U63" s="36" t="s">
        <v>257</v>
      </c>
      <c r="V63" s="35">
        <v>0.01</v>
      </c>
      <c r="W63" s="27">
        <v>0.08</v>
      </c>
      <c r="X63" s="27">
        <v>183</v>
      </c>
      <c r="Y63" s="27" t="s">
        <v>158</v>
      </c>
      <c r="Z63" s="27">
        <v>2.2400000000000002</v>
      </c>
      <c r="AA63" s="27">
        <v>13.3</v>
      </c>
      <c r="AB63" s="27" t="s">
        <v>158</v>
      </c>
      <c r="AC63" s="27">
        <v>5.3</v>
      </c>
      <c r="AD63" s="27" t="s">
        <v>178</v>
      </c>
      <c r="AE63" s="87">
        <v>6.56</v>
      </c>
      <c r="AF63" s="27">
        <v>0.56999999999999995</v>
      </c>
      <c r="AG63" s="36" t="s">
        <v>257</v>
      </c>
      <c r="AH63" s="121">
        <v>19.696999999999999</v>
      </c>
      <c r="AI63" s="27" t="s">
        <v>159</v>
      </c>
      <c r="AJ63" s="87">
        <v>0.28199999999999997</v>
      </c>
      <c r="AK63" s="87">
        <v>9.4619999999999997</v>
      </c>
      <c r="AL63" s="27" t="s">
        <v>159</v>
      </c>
      <c r="AM63" s="27" t="s">
        <v>159</v>
      </c>
      <c r="AN63" s="27" t="s">
        <v>159</v>
      </c>
      <c r="AO63" s="87">
        <v>0.218</v>
      </c>
      <c r="AP63" s="132">
        <v>0.33100000000000002</v>
      </c>
      <c r="AQ63" s="201">
        <v>0.71212500000000001</v>
      </c>
      <c r="AR63" s="202">
        <v>9.0000000000000002E-6</v>
      </c>
      <c r="AS63" s="36" t="s">
        <v>257</v>
      </c>
      <c r="AT63" s="80">
        <v>88.75</v>
      </c>
      <c r="AU63" s="125" t="str">
        <f t="shared" si="34"/>
        <v>50 ± 16</v>
      </c>
      <c r="AV63" s="27">
        <v>50</v>
      </c>
      <c r="AW63" s="27">
        <v>16</v>
      </c>
      <c r="AX63" s="203">
        <v>16.100000000000001</v>
      </c>
      <c r="AY63" s="35" t="s">
        <v>203</v>
      </c>
      <c r="AZ63" s="27" t="s">
        <v>203</v>
      </c>
      <c r="BA63" s="27" t="s">
        <v>160</v>
      </c>
      <c r="BB63" s="35" t="s">
        <v>162</v>
      </c>
      <c r="BC63" s="27" t="s">
        <v>162</v>
      </c>
      <c r="BD63" s="27" t="s">
        <v>162</v>
      </c>
      <c r="BE63" s="247">
        <v>0.06</v>
      </c>
      <c r="BF63" s="247">
        <v>0.11</v>
      </c>
      <c r="BG63" s="247">
        <v>0.17</v>
      </c>
      <c r="BH63" s="125" t="s">
        <v>168</v>
      </c>
      <c r="BI63" s="27"/>
      <c r="BJ63" s="27"/>
      <c r="BK63" s="27"/>
      <c r="BL63" s="36" t="s">
        <v>257</v>
      </c>
      <c r="BM63" s="27" t="s">
        <v>176</v>
      </c>
      <c r="BN63" s="27" t="s">
        <v>176</v>
      </c>
      <c r="BO63" s="27" t="s">
        <v>176</v>
      </c>
      <c r="BP63" s="27" t="s">
        <v>184</v>
      </c>
      <c r="BQ63" s="27" t="s">
        <v>185</v>
      </c>
      <c r="BR63" s="27" t="s">
        <v>185</v>
      </c>
      <c r="BS63" s="34"/>
      <c r="BT63" s="35">
        <v>923</v>
      </c>
      <c r="BU63" s="87">
        <v>6.72</v>
      </c>
      <c r="BV63" s="87"/>
      <c r="BW63" s="36" t="s">
        <v>257</v>
      </c>
      <c r="BX63" s="121">
        <v>10.406581926823117</v>
      </c>
      <c r="BY63" s="117">
        <v>10.528619770270378</v>
      </c>
      <c r="BZ63" s="117">
        <v>0.1220378434472611</v>
      </c>
      <c r="CA63" s="117">
        <v>20.935201697093497</v>
      </c>
      <c r="CB63" s="143">
        <v>0.58293130017564632</v>
      </c>
      <c r="CC63" s="117">
        <f t="shared" si="35"/>
        <v>10.406581926823117</v>
      </c>
      <c r="CD63" s="117">
        <f t="shared" si="36"/>
        <v>10.528619770270378</v>
      </c>
      <c r="CE63" s="117">
        <f t="shared" si="2"/>
        <v>0.1220378434472611</v>
      </c>
      <c r="CF63" s="117">
        <f t="shared" si="3"/>
        <v>20.935201697093497</v>
      </c>
      <c r="CG63" s="143">
        <f t="shared" si="4"/>
        <v>0.58293130017564632</v>
      </c>
      <c r="CH63" s="27" t="str">
        <f t="shared" si="37"/>
        <v>PASS</v>
      </c>
      <c r="CI63" s="87">
        <f t="shared" si="38"/>
        <v>1.1406955330737136</v>
      </c>
      <c r="CJ63" s="87">
        <f t="shared" si="39"/>
        <v>1.1274736648779107</v>
      </c>
      <c r="CK63" s="118" t="e">
        <f t="shared" si="40"/>
        <v>#VALUE!</v>
      </c>
      <c r="CL63" s="132" t="e">
        <f t="shared" si="41"/>
        <v>#VALUE!</v>
      </c>
      <c r="CM63" s="133">
        <v>615.51469929929192</v>
      </c>
      <c r="CN63" s="87" t="s">
        <v>164</v>
      </c>
      <c r="CO63" s="87">
        <v>1.1399999999999999</v>
      </c>
      <c r="CP63" s="87">
        <v>1.1299999999999999</v>
      </c>
      <c r="CQ63" s="27">
        <v>0.67</v>
      </c>
      <c r="CR63" s="87">
        <f t="shared" si="5"/>
        <v>1.1399999999999999</v>
      </c>
      <c r="CS63" s="87">
        <f t="shared" si="5"/>
        <v>1.1299999999999999</v>
      </c>
      <c r="CT63" s="87" t="e">
        <f t="shared" si="6"/>
        <v>#VALUE!</v>
      </c>
    </row>
    <row r="64" spans="1:102" ht="15.75">
      <c r="A64" s="36" t="s">
        <v>258</v>
      </c>
      <c r="B64" s="27" t="s">
        <v>170</v>
      </c>
      <c r="C64" s="114">
        <v>6.6</v>
      </c>
      <c r="D64" s="31">
        <v>16.2</v>
      </c>
      <c r="E64" s="115">
        <v>5.665</v>
      </c>
      <c r="F64" s="27">
        <v>818</v>
      </c>
      <c r="G64" s="27" t="s">
        <v>166</v>
      </c>
      <c r="H64" s="118">
        <v>223</v>
      </c>
      <c r="I64" s="118"/>
      <c r="J64" s="36" t="s">
        <v>258</v>
      </c>
      <c r="K64" s="134">
        <v>0.14735179444415794</v>
      </c>
      <c r="L64" s="117">
        <v>88.679283571751</v>
      </c>
      <c r="M64" s="117">
        <v>43.653965899085208</v>
      </c>
      <c r="N64" s="87">
        <v>0.04</v>
      </c>
      <c r="O64" s="117">
        <v>16.482764427646405</v>
      </c>
      <c r="P64" s="118"/>
      <c r="Q64" s="118">
        <v>223</v>
      </c>
      <c r="R64" s="132">
        <f t="shared" si="14"/>
        <v>4.4561276250937931</v>
      </c>
      <c r="S64" s="118">
        <v>184.31</v>
      </c>
      <c r="T64" s="87">
        <f t="shared" si="33"/>
        <v>3.6829994734575653</v>
      </c>
      <c r="U64" s="36" t="s">
        <v>258</v>
      </c>
      <c r="V64" s="35">
        <v>0.01</v>
      </c>
      <c r="W64" s="27">
        <v>0.09</v>
      </c>
      <c r="X64" s="27">
        <v>86.8</v>
      </c>
      <c r="Y64" s="27" t="s">
        <v>158</v>
      </c>
      <c r="Z64" s="27">
        <v>3.47</v>
      </c>
      <c r="AA64" s="27">
        <v>22.9</v>
      </c>
      <c r="AB64" s="27" t="s">
        <v>158</v>
      </c>
      <c r="AC64" s="27">
        <v>44.6</v>
      </c>
      <c r="AD64" s="27">
        <v>0.03</v>
      </c>
      <c r="AE64" s="87">
        <v>5.6</v>
      </c>
      <c r="AF64" s="27">
        <v>0.45</v>
      </c>
      <c r="AG64" s="36" t="s">
        <v>258</v>
      </c>
      <c r="AH64" s="35">
        <v>8.4700000000000006</v>
      </c>
      <c r="AI64" s="27" t="s">
        <v>159</v>
      </c>
      <c r="AJ64" s="87">
        <v>0.311</v>
      </c>
      <c r="AK64" s="87">
        <v>5.5259999999999998</v>
      </c>
      <c r="AL64" s="27" t="s">
        <v>159</v>
      </c>
      <c r="AM64" s="27" t="s">
        <v>159</v>
      </c>
      <c r="AN64" s="87">
        <v>0.06</v>
      </c>
      <c r="AO64" s="87">
        <v>0.49399999999999999</v>
      </c>
      <c r="AP64" s="132">
        <v>0.63600000000000001</v>
      </c>
      <c r="AQ64" s="201">
        <v>0.71182100000000004</v>
      </c>
      <c r="AR64" s="202">
        <v>1.1E-5</v>
      </c>
      <c r="AS64" s="36" t="s">
        <v>258</v>
      </c>
      <c r="AT64" s="80">
        <v>66.39</v>
      </c>
      <c r="AU64" s="77" t="str">
        <f t="shared" si="34"/>
        <v>582 ± 32</v>
      </c>
      <c r="AV64" s="27">
        <v>582</v>
      </c>
      <c r="AW64" s="27">
        <v>32</v>
      </c>
      <c r="AX64" s="203">
        <v>31.5</v>
      </c>
      <c r="AY64" s="35" t="s">
        <v>203</v>
      </c>
      <c r="AZ64" s="27" t="s">
        <v>203</v>
      </c>
      <c r="BA64" s="27" t="s">
        <v>160</v>
      </c>
      <c r="BB64" s="35" t="s">
        <v>162</v>
      </c>
      <c r="BC64" s="27" t="s">
        <v>162</v>
      </c>
      <c r="BD64" s="27" t="s">
        <v>162</v>
      </c>
      <c r="BE64" s="247">
        <v>0.06</v>
      </c>
      <c r="BF64" s="247">
        <v>7.0000000000000007E-2</v>
      </c>
      <c r="BG64" s="247">
        <v>0.13</v>
      </c>
      <c r="BH64" s="125" t="s">
        <v>168</v>
      </c>
      <c r="BI64" s="27"/>
      <c r="BJ64" s="27"/>
      <c r="BK64" s="27"/>
      <c r="BL64" s="36" t="s">
        <v>258</v>
      </c>
      <c r="BM64" s="27" t="s">
        <v>176</v>
      </c>
      <c r="BN64" s="27" t="s">
        <v>176</v>
      </c>
      <c r="BO64" s="27" t="s">
        <v>176</v>
      </c>
      <c r="BP64" s="27" t="s">
        <v>184</v>
      </c>
      <c r="BQ64" s="27" t="s">
        <v>185</v>
      </c>
      <c r="BR64" s="27" t="s">
        <v>185</v>
      </c>
      <c r="BS64" s="34"/>
      <c r="BT64" s="35">
        <v>818</v>
      </c>
      <c r="BU64" s="87">
        <v>6.6</v>
      </c>
      <c r="BV64" s="87"/>
      <c r="BW64" s="36" t="s">
        <v>258</v>
      </c>
      <c r="BX64" s="121">
        <v>8.1401385260534216</v>
      </c>
      <c r="BY64" s="117">
        <v>8.2562465817725261</v>
      </c>
      <c r="BZ64" s="117">
        <v>0.11610805571910454</v>
      </c>
      <c r="CA64" s="117">
        <v>16.396385107825949</v>
      </c>
      <c r="CB64" s="143">
        <v>0.70813203615037368</v>
      </c>
      <c r="CC64" s="117">
        <f t="shared" si="35"/>
        <v>8.1401385260534216</v>
      </c>
      <c r="CD64" s="117">
        <f t="shared" si="36"/>
        <v>8.2562465817725261</v>
      </c>
      <c r="CE64" s="117">
        <f t="shared" si="2"/>
        <v>0.11610805571910454</v>
      </c>
      <c r="CF64" s="117">
        <f t="shared" si="3"/>
        <v>16.396385107825949</v>
      </c>
      <c r="CG64" s="143">
        <f t="shared" si="4"/>
        <v>0.70813203615037368</v>
      </c>
      <c r="CH64" s="27" t="str">
        <f t="shared" si="37"/>
        <v>PASS</v>
      </c>
      <c r="CI64" s="87">
        <f t="shared" si="38"/>
        <v>1.0093210980162013</v>
      </c>
      <c r="CJ64" s="87">
        <f t="shared" si="39"/>
        <v>0.99512695917523497</v>
      </c>
      <c r="CK64" s="118" t="e">
        <f t="shared" si="40"/>
        <v>#VALUE!</v>
      </c>
      <c r="CL64" s="132" t="e">
        <f t="shared" si="41"/>
        <v>#VALUE!</v>
      </c>
      <c r="CM64" s="133">
        <v>452.79029982466324</v>
      </c>
      <c r="CN64" s="87" t="s">
        <v>164</v>
      </c>
      <c r="CO64" s="87">
        <v>1.01</v>
      </c>
      <c r="CP64" s="87">
        <v>1</v>
      </c>
      <c r="CQ64" s="27">
        <v>0.55000000000000004</v>
      </c>
      <c r="CR64" s="87">
        <f t="shared" si="5"/>
        <v>1.01</v>
      </c>
      <c r="CS64" s="87">
        <f t="shared" si="5"/>
        <v>1</v>
      </c>
      <c r="CT64" s="87" t="e">
        <f t="shared" si="6"/>
        <v>#VALUE!</v>
      </c>
    </row>
    <row r="65" spans="1:102" ht="15.75">
      <c r="A65" s="36" t="s">
        <v>259</v>
      </c>
      <c r="B65" s="27" t="s">
        <v>155</v>
      </c>
      <c r="C65" s="114">
        <v>6.55</v>
      </c>
      <c r="D65" s="31">
        <v>13</v>
      </c>
      <c r="E65" s="115">
        <v>1.3560000000000001</v>
      </c>
      <c r="F65" s="27">
        <v>717</v>
      </c>
      <c r="G65" s="27" t="s">
        <v>166</v>
      </c>
      <c r="H65" s="118">
        <v>192</v>
      </c>
      <c r="I65" s="118"/>
      <c r="J65" s="36" t="s">
        <v>259</v>
      </c>
      <c r="K65" s="134">
        <v>0.18617660236478406</v>
      </c>
      <c r="L65" s="117">
        <v>81.978585286609601</v>
      </c>
      <c r="M65" s="117">
        <v>34.655212742256118</v>
      </c>
      <c r="N65" s="87">
        <v>0.03</v>
      </c>
      <c r="O65" s="117">
        <v>10.589906722662649</v>
      </c>
      <c r="P65" s="118"/>
      <c r="Q65" s="118">
        <v>192</v>
      </c>
      <c r="R65" s="132">
        <f t="shared" si="14"/>
        <v>3.8366659373004857</v>
      </c>
      <c r="S65" s="118">
        <v>160.5</v>
      </c>
      <c r="T65" s="87">
        <f t="shared" si="33"/>
        <v>3.207212931962125</v>
      </c>
      <c r="U65" s="36" t="s">
        <v>259</v>
      </c>
      <c r="V65" s="35">
        <v>0.01</v>
      </c>
      <c r="W65" s="27">
        <v>0.05</v>
      </c>
      <c r="X65" s="27">
        <v>66.8</v>
      </c>
      <c r="Y65" s="27" t="s">
        <v>158</v>
      </c>
      <c r="Z65" s="27">
        <v>2.62</v>
      </c>
      <c r="AA65" s="27">
        <v>16.8</v>
      </c>
      <c r="AB65" s="87">
        <v>0.05</v>
      </c>
      <c r="AC65" s="117">
        <v>55</v>
      </c>
      <c r="AD65" s="27">
        <v>0.04</v>
      </c>
      <c r="AE65" s="87">
        <v>5.58</v>
      </c>
      <c r="AF65" s="27">
        <v>0.25</v>
      </c>
      <c r="AG65" s="36" t="s">
        <v>259</v>
      </c>
      <c r="AH65" s="114">
        <v>5.5789999999999997</v>
      </c>
      <c r="AI65" s="27" t="s">
        <v>159</v>
      </c>
      <c r="AJ65" s="87">
        <v>0.45900000000000002</v>
      </c>
      <c r="AK65" s="87">
        <v>4.1159999999999997</v>
      </c>
      <c r="AL65" s="27" t="s">
        <v>159</v>
      </c>
      <c r="AM65" s="27" t="s">
        <v>159</v>
      </c>
      <c r="AN65" s="27" t="s">
        <v>159</v>
      </c>
      <c r="AO65" s="87">
        <v>0.13800000000000001</v>
      </c>
      <c r="AP65" s="132">
        <v>0.48499999999999999</v>
      </c>
      <c r="AQ65" s="201">
        <v>0.71209900000000004</v>
      </c>
      <c r="AR65" s="202">
        <v>9.0000000000000002E-6</v>
      </c>
      <c r="AS65" s="36" t="s">
        <v>259</v>
      </c>
      <c r="AT65" s="80">
        <v>60.17</v>
      </c>
      <c r="AU65" s="77" t="str">
        <f t="shared" si="34"/>
        <v>788 ± 61</v>
      </c>
      <c r="AV65" s="27">
        <v>788</v>
      </c>
      <c r="AW65" s="27">
        <v>61</v>
      </c>
      <c r="AX65" s="203">
        <v>60.8</v>
      </c>
      <c r="AY65" s="35">
        <v>6.8999999999999999E-3</v>
      </c>
      <c r="AZ65" s="27" t="s">
        <v>160</v>
      </c>
      <c r="BA65" s="27" t="s">
        <v>160</v>
      </c>
      <c r="BB65" s="35" t="s">
        <v>162</v>
      </c>
      <c r="BC65" s="27" t="s">
        <v>162</v>
      </c>
      <c r="BD65" s="27" t="s">
        <v>162</v>
      </c>
      <c r="BE65" s="247">
        <v>0.03</v>
      </c>
      <c r="BF65" s="247">
        <v>0.03</v>
      </c>
      <c r="BG65" s="247">
        <v>0.05</v>
      </c>
      <c r="BH65" s="125" t="s">
        <v>168</v>
      </c>
      <c r="BI65" s="27"/>
      <c r="BJ65" s="27"/>
      <c r="BK65" s="27"/>
      <c r="BL65" s="36" t="s">
        <v>259</v>
      </c>
      <c r="BM65" s="27" t="s">
        <v>176</v>
      </c>
      <c r="BN65" s="27" t="s">
        <v>176</v>
      </c>
      <c r="BO65" s="27" t="s">
        <v>176</v>
      </c>
      <c r="BP65" s="27" t="s">
        <v>184</v>
      </c>
      <c r="BQ65" s="27" t="s">
        <v>185</v>
      </c>
      <c r="BR65" s="27" t="s">
        <v>185</v>
      </c>
      <c r="BS65" s="34"/>
      <c r="BT65" s="35">
        <v>717</v>
      </c>
      <c r="BU65" s="87">
        <v>6.55</v>
      </c>
      <c r="BV65" s="87"/>
      <c r="BW65" s="36" t="s">
        <v>259</v>
      </c>
      <c r="BX65" s="121">
        <v>7.0513052905844233</v>
      </c>
      <c r="BY65" s="117">
        <v>7.1817212882867452</v>
      </c>
      <c r="BZ65" s="117">
        <v>0.13041599770232182</v>
      </c>
      <c r="CA65" s="117">
        <v>14.233026578871169</v>
      </c>
      <c r="CB65" s="143">
        <v>0.91629139438215812</v>
      </c>
      <c r="CC65" s="117">
        <f t="shared" si="35"/>
        <v>7.0513052905844233</v>
      </c>
      <c r="CD65" s="117">
        <f t="shared" si="36"/>
        <v>7.1817212882867452</v>
      </c>
      <c r="CE65" s="117">
        <f t="shared" si="2"/>
        <v>0.13041599770232182</v>
      </c>
      <c r="CF65" s="117">
        <f t="shared" si="3"/>
        <v>14.233026578871169</v>
      </c>
      <c r="CG65" s="143">
        <f t="shared" si="4"/>
        <v>0.91629139438215812</v>
      </c>
      <c r="CH65" s="27" t="str">
        <f t="shared" si="37"/>
        <v>PASS</v>
      </c>
      <c r="CI65" s="87">
        <f t="shared" si="38"/>
        <v>1.0016347682408291</v>
      </c>
      <c r="CJ65" s="87">
        <f t="shared" si="39"/>
        <v>0.98344564722237426</v>
      </c>
      <c r="CK65" s="118">
        <f t="shared" si="40"/>
        <v>395.8911412341327</v>
      </c>
      <c r="CL65" s="132">
        <f t="shared" si="41"/>
        <v>0.55214942989418792</v>
      </c>
      <c r="CM65" s="133">
        <v>395.8911412341327</v>
      </c>
      <c r="CN65" s="87" t="s">
        <v>164</v>
      </c>
      <c r="CO65" s="87">
        <v>1</v>
      </c>
      <c r="CP65" s="87">
        <v>0.98</v>
      </c>
      <c r="CQ65" s="27">
        <v>0.55000000000000004</v>
      </c>
      <c r="CR65" s="87">
        <f t="shared" si="5"/>
        <v>1</v>
      </c>
      <c r="CS65" s="87">
        <f t="shared" si="5"/>
        <v>0.98</v>
      </c>
      <c r="CT65" s="87">
        <f t="shared" si="6"/>
        <v>0.55000000000000004</v>
      </c>
    </row>
    <row r="66" spans="1:102" ht="15.75">
      <c r="A66" s="36" t="s">
        <v>260</v>
      </c>
      <c r="B66" s="27" t="s">
        <v>155</v>
      </c>
      <c r="C66" s="114">
        <v>7.12</v>
      </c>
      <c r="D66" s="31">
        <v>14.8</v>
      </c>
      <c r="E66" s="115">
        <v>3.76</v>
      </c>
      <c r="F66" s="27">
        <v>591</v>
      </c>
      <c r="G66" s="27" t="s">
        <v>166</v>
      </c>
      <c r="H66" s="118">
        <v>296</v>
      </c>
      <c r="I66" s="118"/>
      <c r="J66" s="36" t="s">
        <v>260</v>
      </c>
      <c r="K66" s="134">
        <v>0.17575258464139182</v>
      </c>
      <c r="L66" s="87">
        <v>3.763500721105288</v>
      </c>
      <c r="M66" s="117">
        <v>23.570734036854542</v>
      </c>
      <c r="N66" s="87">
        <v>0.02</v>
      </c>
      <c r="O66" s="87">
        <v>1.5193482863617067</v>
      </c>
      <c r="P66" s="118"/>
      <c r="Q66" s="118">
        <v>296</v>
      </c>
      <c r="R66" s="132">
        <f t="shared" si="14"/>
        <v>5.9148599866715825</v>
      </c>
      <c r="S66" s="118">
        <v>296.58</v>
      </c>
      <c r="T66" s="87">
        <f t="shared" si="33"/>
        <v>5.9264499150238441</v>
      </c>
      <c r="U66" s="36" t="s">
        <v>260</v>
      </c>
      <c r="V66" s="35">
        <v>0.01</v>
      </c>
      <c r="W66" s="27">
        <v>0.12</v>
      </c>
      <c r="X66" s="27">
        <v>50.5</v>
      </c>
      <c r="Y66" s="27" t="s">
        <v>158</v>
      </c>
      <c r="Z66" s="27">
        <v>3.05</v>
      </c>
      <c r="AA66" s="27">
        <v>16.2</v>
      </c>
      <c r="AB66" s="87">
        <v>0.01</v>
      </c>
      <c r="AC66" s="27">
        <v>62.2</v>
      </c>
      <c r="AD66" s="27">
        <v>0.03</v>
      </c>
      <c r="AE66" s="87">
        <v>8.9</v>
      </c>
      <c r="AF66" s="27">
        <v>1.41</v>
      </c>
      <c r="AG66" s="36" t="s">
        <v>260</v>
      </c>
      <c r="AH66" s="121">
        <v>14.035</v>
      </c>
      <c r="AI66" s="27" t="s">
        <v>159</v>
      </c>
      <c r="AJ66" s="87">
        <v>0.123</v>
      </c>
      <c r="AK66" s="87">
        <v>2.4540000000000002</v>
      </c>
      <c r="AL66" s="87">
        <v>2.6179999999999999</v>
      </c>
      <c r="AM66" s="27" t="s">
        <v>159</v>
      </c>
      <c r="AN66" s="27" t="s">
        <v>159</v>
      </c>
      <c r="AO66" s="87">
        <v>6.5000000000000002E-2</v>
      </c>
      <c r="AP66" s="34" t="s">
        <v>159</v>
      </c>
      <c r="AQ66" s="201">
        <v>0.71158699999999997</v>
      </c>
      <c r="AR66" s="202">
        <v>1.2E-5</v>
      </c>
      <c r="AS66" s="36" t="s">
        <v>260</v>
      </c>
      <c r="AT66" s="80">
        <v>81.89</v>
      </c>
      <c r="AU66" s="125" t="str">
        <f t="shared" si="34"/>
        <v>11 ± 4</v>
      </c>
      <c r="AV66" s="27">
        <v>11</v>
      </c>
      <c r="AW66" s="27">
        <v>4</v>
      </c>
      <c r="AX66" s="203">
        <v>4.0999999999999996</v>
      </c>
      <c r="AY66" s="35">
        <v>1.5E-3</v>
      </c>
      <c r="AZ66" s="27" t="s">
        <v>203</v>
      </c>
      <c r="BA66" s="27" t="s">
        <v>160</v>
      </c>
      <c r="BB66" s="35" t="s">
        <v>162</v>
      </c>
      <c r="BC66" s="27" t="s">
        <v>162</v>
      </c>
      <c r="BD66" s="27" t="s">
        <v>162</v>
      </c>
      <c r="BE66" s="247">
        <v>0.15</v>
      </c>
      <c r="BF66" s="247">
        <v>0.13</v>
      </c>
      <c r="BG66" s="247">
        <v>0.28000000000000003</v>
      </c>
      <c r="BH66" s="125" t="s">
        <v>168</v>
      </c>
      <c r="BI66" s="27"/>
      <c r="BJ66" s="27"/>
      <c r="BK66" s="27"/>
      <c r="BL66" s="36" t="s">
        <v>260</v>
      </c>
      <c r="BM66" s="27" t="s">
        <v>176</v>
      </c>
      <c r="BN66" s="27" t="s">
        <v>176</v>
      </c>
      <c r="BO66" s="27" t="s">
        <v>176</v>
      </c>
      <c r="BP66" s="27" t="s">
        <v>184</v>
      </c>
      <c r="BQ66" s="27" t="s">
        <v>185</v>
      </c>
      <c r="BR66" s="27" t="s">
        <v>185</v>
      </c>
      <c r="BS66" s="34"/>
      <c r="BT66" s="35">
        <v>591</v>
      </c>
      <c r="BU66" s="87">
        <v>7.12</v>
      </c>
      <c r="BV66" s="87"/>
      <c r="BW66" s="36" t="s">
        <v>260</v>
      </c>
      <c r="BX66" s="121">
        <v>6.5455290043845586</v>
      </c>
      <c r="BY66" s="117">
        <v>6.6706096837173199</v>
      </c>
      <c r="BZ66" s="117">
        <v>0.12508067933276124</v>
      </c>
      <c r="CA66" s="117">
        <v>13.216138688101879</v>
      </c>
      <c r="CB66" s="143">
        <v>0.94642377993027471</v>
      </c>
      <c r="CC66" s="117">
        <f t="shared" si="35"/>
        <v>6.5455290043845586</v>
      </c>
      <c r="CD66" s="117">
        <f t="shared" si="36"/>
        <v>6.6706096837173199</v>
      </c>
      <c r="CE66" s="117">
        <f t="shared" si="2"/>
        <v>0.12508067933276124</v>
      </c>
      <c r="CF66" s="117">
        <f t="shared" si="3"/>
        <v>13.216138688101879</v>
      </c>
      <c r="CG66" s="143">
        <f t="shared" si="4"/>
        <v>0.94642377993027471</v>
      </c>
      <c r="CH66" s="27" t="str">
        <f t="shared" si="37"/>
        <v>PASS</v>
      </c>
      <c r="CI66" s="87">
        <f t="shared" si="38"/>
        <v>1.1286987620503079</v>
      </c>
      <c r="CJ66" s="87">
        <f t="shared" si="39"/>
        <v>1.1075345185083856</v>
      </c>
      <c r="CK66" s="118">
        <f t="shared" si="40"/>
        <v>358.81084461099891</v>
      </c>
      <c r="CL66" s="132">
        <f t="shared" si="41"/>
        <v>0.60712494858037036</v>
      </c>
      <c r="CM66" s="133">
        <v>358.81084461099891</v>
      </c>
      <c r="CN66" s="87" t="s">
        <v>164</v>
      </c>
      <c r="CO66" s="87">
        <v>1.1299999999999999</v>
      </c>
      <c r="CP66" s="87">
        <v>1.1100000000000001</v>
      </c>
      <c r="CQ66" s="27">
        <v>0.61</v>
      </c>
      <c r="CR66" s="87">
        <f t="shared" si="5"/>
        <v>1.1299999999999999</v>
      </c>
      <c r="CS66" s="87">
        <f t="shared" si="5"/>
        <v>1.1100000000000001</v>
      </c>
      <c r="CT66" s="87">
        <f t="shared" si="6"/>
        <v>0.61</v>
      </c>
    </row>
    <row r="67" spans="1:102" ht="15.75">
      <c r="A67" s="36" t="s">
        <v>261</v>
      </c>
      <c r="B67" s="27" t="s">
        <v>155</v>
      </c>
      <c r="C67" s="114">
        <v>6.91</v>
      </c>
      <c r="D67" s="31">
        <v>13.5</v>
      </c>
      <c r="E67" s="115">
        <v>2.6619999999999999</v>
      </c>
      <c r="F67" s="27">
        <v>606</v>
      </c>
      <c r="G67" s="27" t="s">
        <v>166</v>
      </c>
      <c r="H67" s="118">
        <v>290</v>
      </c>
      <c r="I67" s="118"/>
      <c r="J67" s="36" t="s">
        <v>261</v>
      </c>
      <c r="K67" s="134">
        <v>9.8109742661689425E-2</v>
      </c>
      <c r="L67" s="87">
        <v>8.9590868940404889</v>
      </c>
      <c r="M67" s="117">
        <v>50.397402567241102</v>
      </c>
      <c r="N67" s="87">
        <v>0.02</v>
      </c>
      <c r="O67" s="87">
        <v>0.37813756826426226</v>
      </c>
      <c r="P67" s="118"/>
      <c r="Q67" s="118">
        <v>290</v>
      </c>
      <c r="R67" s="132">
        <f t="shared" si="14"/>
        <v>5.7949641761309421</v>
      </c>
      <c r="S67" s="118">
        <v>255.01</v>
      </c>
      <c r="T67" s="87">
        <f t="shared" si="33"/>
        <v>5.0957717743281084</v>
      </c>
      <c r="U67" s="36" t="s">
        <v>261</v>
      </c>
      <c r="V67" s="35">
        <v>0.01</v>
      </c>
      <c r="W67" s="27">
        <v>0.13</v>
      </c>
      <c r="X67" s="27">
        <v>102</v>
      </c>
      <c r="Y67" s="87">
        <v>0.01</v>
      </c>
      <c r="Z67" s="27">
        <v>1.61</v>
      </c>
      <c r="AA67" s="27">
        <v>14.3</v>
      </c>
      <c r="AB67" s="87">
        <v>0.09</v>
      </c>
      <c r="AC67" s="27">
        <v>5.39</v>
      </c>
      <c r="AD67" s="27" t="s">
        <v>178</v>
      </c>
      <c r="AE67" s="87">
        <v>8.33</v>
      </c>
      <c r="AF67" s="27">
        <v>0.41</v>
      </c>
      <c r="AG67" s="36" t="s">
        <v>261</v>
      </c>
      <c r="AH67" s="114">
        <v>8.2159999999999993</v>
      </c>
      <c r="AI67" s="27" t="s">
        <v>159</v>
      </c>
      <c r="AJ67" s="87">
        <v>8.3000000000000004E-2</v>
      </c>
      <c r="AK67" s="87">
        <v>0.38400000000000001</v>
      </c>
      <c r="AL67" s="87">
        <v>0.16300000000000001</v>
      </c>
      <c r="AM67" s="27" t="s">
        <v>159</v>
      </c>
      <c r="AN67" s="27" t="s">
        <v>159</v>
      </c>
      <c r="AO67" s="87">
        <v>6.5000000000000002E-2</v>
      </c>
      <c r="AP67" s="132">
        <v>6.0999999999999999E-2</v>
      </c>
      <c r="AQ67" s="201">
        <v>0.71180200000000005</v>
      </c>
      <c r="AR67" s="202">
        <v>1.0000000000000001E-5</v>
      </c>
      <c r="AS67" s="36" t="s">
        <v>261</v>
      </c>
      <c r="AT67" s="80">
        <v>76.19</v>
      </c>
      <c r="AU67" s="125" t="str">
        <f t="shared" si="34"/>
        <v>37 ± 17</v>
      </c>
      <c r="AV67" s="27">
        <v>37</v>
      </c>
      <c r="AW67" s="27">
        <v>17</v>
      </c>
      <c r="AX67" s="203">
        <v>16.5</v>
      </c>
      <c r="AY67" s="35">
        <v>2.9999999999999997E-4</v>
      </c>
      <c r="AZ67" s="27" t="s">
        <v>160</v>
      </c>
      <c r="BA67" s="27" t="s">
        <v>160</v>
      </c>
      <c r="BB67" s="35" t="s">
        <v>162</v>
      </c>
      <c r="BC67" s="27" t="s">
        <v>162</v>
      </c>
      <c r="BD67" s="27" t="s">
        <v>162</v>
      </c>
      <c r="BE67" s="247">
        <v>0.12</v>
      </c>
      <c r="BF67" s="247">
        <v>0.16</v>
      </c>
      <c r="BG67" s="247">
        <v>0.28000000000000003</v>
      </c>
      <c r="BH67" s="125" t="s">
        <v>168</v>
      </c>
      <c r="BI67" s="27"/>
      <c r="BJ67" s="27"/>
      <c r="BK67" s="27"/>
      <c r="BL67" s="36" t="s">
        <v>261</v>
      </c>
      <c r="BM67" s="27" t="s">
        <v>176</v>
      </c>
      <c r="BN67" s="27" t="s">
        <v>176</v>
      </c>
      <c r="BO67" s="27" t="s">
        <v>176</v>
      </c>
      <c r="BP67" s="27" t="s">
        <v>184</v>
      </c>
      <c r="BQ67" s="27" t="s">
        <v>185</v>
      </c>
      <c r="BR67" s="27" t="s">
        <v>185</v>
      </c>
      <c r="BS67" s="34"/>
      <c r="BT67" s="35">
        <v>606</v>
      </c>
      <c r="BU67" s="87">
        <v>6.91</v>
      </c>
      <c r="BV67" s="87"/>
      <c r="BW67" s="36" t="s">
        <v>261</v>
      </c>
      <c r="BX67" s="121">
        <v>7.1082416655309348</v>
      </c>
      <c r="BY67" s="117">
        <v>6.5536669954453197</v>
      </c>
      <c r="BZ67" s="117">
        <v>-0.55457467008561512</v>
      </c>
      <c r="CA67" s="117">
        <v>13.661908660976255</v>
      </c>
      <c r="CB67" s="143">
        <v>-4.0592766636604507</v>
      </c>
      <c r="CC67" s="117">
        <f t="shared" si="35"/>
        <v>7.1082416655309348</v>
      </c>
      <c r="CD67" s="117">
        <f t="shared" si="36"/>
        <v>6.5536669954453197</v>
      </c>
      <c r="CE67" s="117">
        <f t="shared" si="2"/>
        <v>-0.55457467008561512</v>
      </c>
      <c r="CF67" s="117">
        <f t="shared" si="3"/>
        <v>13.661908660976255</v>
      </c>
      <c r="CG67" s="143">
        <f t="shared" si="4"/>
        <v>-4.0592766636604507</v>
      </c>
      <c r="CH67" s="27" t="str">
        <f t="shared" si="37"/>
        <v>PASS</v>
      </c>
      <c r="CI67" s="87">
        <f t="shared" si="38"/>
        <v>1.0814632005685345</v>
      </c>
      <c r="CJ67" s="87">
        <f t="shared" si="39"/>
        <v>1.1729771725298572</v>
      </c>
      <c r="CK67" s="118">
        <f t="shared" si="40"/>
        <v>375.24163138298593</v>
      </c>
      <c r="CL67" s="132">
        <f t="shared" si="41"/>
        <v>0.61921061284321111</v>
      </c>
      <c r="CM67" s="133">
        <v>375.24163138298593</v>
      </c>
      <c r="CN67" s="87" t="s">
        <v>164</v>
      </c>
      <c r="CO67" s="87">
        <v>1.08</v>
      </c>
      <c r="CP67" s="87">
        <v>1.17</v>
      </c>
      <c r="CQ67" s="27">
        <v>0.62</v>
      </c>
      <c r="CR67" s="87">
        <f t="shared" si="5"/>
        <v>1.08</v>
      </c>
      <c r="CS67" s="87">
        <f t="shared" si="5"/>
        <v>1.17</v>
      </c>
      <c r="CT67" s="87">
        <f t="shared" si="6"/>
        <v>0.62</v>
      </c>
    </row>
    <row r="68" spans="1:102" ht="15.75">
      <c r="A68" s="36" t="s">
        <v>262</v>
      </c>
      <c r="B68" s="27" t="s">
        <v>155</v>
      </c>
      <c r="C68" s="114">
        <v>7</v>
      </c>
      <c r="D68" s="31">
        <v>14.3</v>
      </c>
      <c r="E68" s="115">
        <v>0.72499999999999998</v>
      </c>
      <c r="F68" s="27">
        <v>658</v>
      </c>
      <c r="G68" s="27" t="s">
        <v>166</v>
      </c>
      <c r="H68" s="118">
        <v>296</v>
      </c>
      <c r="I68" s="118"/>
      <c r="J68" s="36" t="s">
        <v>262</v>
      </c>
      <c r="K68" s="134">
        <v>0.11043324283882984</v>
      </c>
      <c r="L68" s="117">
        <v>15.400690494775295</v>
      </c>
      <c r="M68" s="117">
        <v>42.051386470713581</v>
      </c>
      <c r="N68" s="87">
        <v>0.03</v>
      </c>
      <c r="O68" s="87">
        <v>0.30403761786108652</v>
      </c>
      <c r="P68" s="118"/>
      <c r="Q68" s="118">
        <v>296</v>
      </c>
      <c r="R68" s="132">
        <f t="shared" si="14"/>
        <v>5.9148599866715825</v>
      </c>
      <c r="S68" s="118">
        <v>283.37</v>
      </c>
      <c r="T68" s="87">
        <f t="shared" si="33"/>
        <v>5.6624793054835347</v>
      </c>
      <c r="U68" s="36" t="s">
        <v>262</v>
      </c>
      <c r="V68" s="35">
        <v>0.01</v>
      </c>
      <c r="W68" s="27">
        <v>0.1</v>
      </c>
      <c r="X68" s="27">
        <v>101</v>
      </c>
      <c r="Y68" s="87">
        <v>0.09</v>
      </c>
      <c r="Z68" s="27">
        <v>1.59</v>
      </c>
      <c r="AA68" s="117">
        <v>20</v>
      </c>
      <c r="AB68" s="87">
        <v>0.26</v>
      </c>
      <c r="AC68" s="27">
        <v>7.69</v>
      </c>
      <c r="AD68" s="27" t="s">
        <v>178</v>
      </c>
      <c r="AE68" s="87">
        <v>7.52</v>
      </c>
      <c r="AF68" s="27">
        <v>0.45</v>
      </c>
      <c r="AG68" s="36" t="s">
        <v>262</v>
      </c>
      <c r="AH68" s="114">
        <v>8.8539999999999992</v>
      </c>
      <c r="AI68" s="27" t="s">
        <v>159</v>
      </c>
      <c r="AJ68" s="87">
        <v>0.21</v>
      </c>
      <c r="AK68" s="87">
        <v>0.35499999999999998</v>
      </c>
      <c r="AL68" s="87">
        <v>0.20599999999999999</v>
      </c>
      <c r="AM68" s="27" t="s">
        <v>159</v>
      </c>
      <c r="AN68" s="27" t="s">
        <v>159</v>
      </c>
      <c r="AO68" s="87">
        <v>0.28199999999999997</v>
      </c>
      <c r="AP68" s="34" t="s">
        <v>159</v>
      </c>
      <c r="AQ68" s="201">
        <v>0.711287</v>
      </c>
      <c r="AR68" s="202">
        <v>6.9999999999999999E-6</v>
      </c>
      <c r="AS68" s="36" t="s">
        <v>262</v>
      </c>
      <c r="AT68" s="80">
        <v>81.53</v>
      </c>
      <c r="AU68" s="125" t="str">
        <f t="shared" si="34"/>
        <v>204 ± 25</v>
      </c>
      <c r="AV68" s="27">
        <v>204</v>
      </c>
      <c r="AW68" s="27">
        <v>25</v>
      </c>
      <c r="AX68" s="203">
        <v>25.1</v>
      </c>
      <c r="AY68" s="35">
        <v>1.5E-3</v>
      </c>
      <c r="AZ68" s="27" t="s">
        <v>160</v>
      </c>
      <c r="BA68" s="27" t="s">
        <v>160</v>
      </c>
      <c r="BB68" s="35" t="s">
        <v>162</v>
      </c>
      <c r="BC68" s="27" t="s">
        <v>162</v>
      </c>
      <c r="BD68" s="27" t="s">
        <v>162</v>
      </c>
      <c r="BE68" s="247">
        <v>0.34</v>
      </c>
      <c r="BF68" s="247">
        <v>0.5</v>
      </c>
      <c r="BG68" s="247">
        <v>0.84</v>
      </c>
      <c r="BH68" s="125" t="s">
        <v>168</v>
      </c>
      <c r="BI68" s="27"/>
      <c r="BJ68" s="27"/>
      <c r="BK68" s="27"/>
      <c r="BL68" s="36" t="s">
        <v>262</v>
      </c>
      <c r="BM68" s="27" t="s">
        <v>176</v>
      </c>
      <c r="BN68" s="27" t="s">
        <v>176</v>
      </c>
      <c r="BO68" s="27" t="s">
        <v>176</v>
      </c>
      <c r="BP68" s="27" t="s">
        <v>184</v>
      </c>
      <c r="BQ68" s="27" t="s">
        <v>185</v>
      </c>
      <c r="BR68" s="27" t="s">
        <v>185</v>
      </c>
      <c r="BS68" s="34"/>
      <c r="BT68" s="35">
        <v>658</v>
      </c>
      <c r="BU68" s="87">
        <v>7</v>
      </c>
      <c r="BV68" s="87"/>
      <c r="BW68" s="36" t="s">
        <v>262</v>
      </c>
      <c r="BX68" s="121">
        <v>7.235533886601587</v>
      </c>
      <c r="BY68" s="117">
        <v>7.0728116611721203</v>
      </c>
      <c r="BZ68" s="117">
        <v>-0.16272222542946668</v>
      </c>
      <c r="CA68" s="117">
        <v>14.308345547773708</v>
      </c>
      <c r="CB68" s="143">
        <v>-1.1372539535487054</v>
      </c>
      <c r="CC68" s="117">
        <f t="shared" si="35"/>
        <v>7.235533886601587</v>
      </c>
      <c r="CD68" s="117">
        <f t="shared" si="36"/>
        <v>7.0728116611721203</v>
      </c>
      <c r="CE68" s="117">
        <f t="shared" si="2"/>
        <v>-0.16272222542946668</v>
      </c>
      <c r="CF68" s="117">
        <f t="shared" si="3"/>
        <v>14.308345547773708</v>
      </c>
      <c r="CG68" s="143">
        <f t="shared" si="4"/>
        <v>-1.1372539535487054</v>
      </c>
      <c r="CH68" s="27" t="str">
        <f t="shared" si="37"/>
        <v>PASS</v>
      </c>
      <c r="CI68" s="87">
        <f t="shared" si="38"/>
        <v>1.0748953892358846</v>
      </c>
      <c r="CJ68" s="87">
        <f t="shared" si="39"/>
        <v>1.0996252107297244</v>
      </c>
      <c r="CK68" s="118">
        <f t="shared" si="40"/>
        <v>382.29485680822472</v>
      </c>
      <c r="CL68" s="132">
        <f t="shared" si="41"/>
        <v>0.58099522311280349</v>
      </c>
      <c r="CM68" s="133">
        <v>382.29485680822472</v>
      </c>
      <c r="CN68" s="87" t="s">
        <v>164</v>
      </c>
      <c r="CO68" s="87">
        <v>1.07</v>
      </c>
      <c r="CP68" s="87">
        <v>1.1000000000000001</v>
      </c>
      <c r="CQ68" s="27">
        <v>0.57999999999999996</v>
      </c>
      <c r="CR68" s="87">
        <f t="shared" si="5"/>
        <v>1.07</v>
      </c>
      <c r="CS68" s="87">
        <f t="shared" si="5"/>
        <v>1.1000000000000001</v>
      </c>
      <c r="CT68" s="87">
        <f t="shared" si="6"/>
        <v>0.57999999999999996</v>
      </c>
    </row>
    <row r="69" spans="1:102" ht="15.75">
      <c r="A69" s="36" t="s">
        <v>263</v>
      </c>
      <c r="B69" s="27" t="s">
        <v>155</v>
      </c>
      <c r="C69" s="114">
        <v>6.9</v>
      </c>
      <c r="D69" s="31">
        <v>13.9</v>
      </c>
      <c r="E69" s="115">
        <v>3.0150000000000001</v>
      </c>
      <c r="F69" s="27">
        <v>1020</v>
      </c>
      <c r="G69" s="27">
        <v>8</v>
      </c>
      <c r="H69" s="118">
        <v>320</v>
      </c>
      <c r="I69" s="118"/>
      <c r="J69" s="36" t="s">
        <v>263</v>
      </c>
      <c r="K69" s="134">
        <v>7.2842011921875935E-2</v>
      </c>
      <c r="L69" s="117">
        <v>96.013526603733609</v>
      </c>
      <c r="M69" s="117">
        <v>63.756729747545329</v>
      </c>
      <c r="N69" s="87">
        <v>0.03</v>
      </c>
      <c r="O69" s="87">
        <v>9.0731499482809443</v>
      </c>
      <c r="P69" s="118"/>
      <c r="Q69" s="118">
        <v>320</v>
      </c>
      <c r="R69" s="132">
        <f t="shared" si="14"/>
        <v>6.3944432288341435</v>
      </c>
      <c r="S69" s="118">
        <v>309.35000000000002</v>
      </c>
      <c r="T69" s="87">
        <f t="shared" si="33"/>
        <v>6.1816281651245069</v>
      </c>
      <c r="U69" s="36" t="s">
        <v>263</v>
      </c>
      <c r="V69" s="35">
        <v>0.01</v>
      </c>
      <c r="W69" s="27">
        <v>0.1</v>
      </c>
      <c r="X69" s="27">
        <v>116</v>
      </c>
      <c r="Y69" s="87">
        <v>0.01</v>
      </c>
      <c r="Z69" s="27">
        <v>2.67</v>
      </c>
      <c r="AA69" s="27">
        <v>26.4</v>
      </c>
      <c r="AB69" s="27" t="s">
        <v>158</v>
      </c>
      <c r="AC69" s="27">
        <v>67.099999999999994</v>
      </c>
      <c r="AD69" s="27" t="s">
        <v>178</v>
      </c>
      <c r="AE69" s="87">
        <v>5.1100000000000003</v>
      </c>
      <c r="AF69" s="27">
        <v>0.56000000000000005</v>
      </c>
      <c r="AG69" s="36" t="s">
        <v>263</v>
      </c>
      <c r="AH69" s="114">
        <v>6.6280000000000001</v>
      </c>
      <c r="AI69" s="27" t="s">
        <v>159</v>
      </c>
      <c r="AJ69" s="87">
        <v>1.232</v>
      </c>
      <c r="AK69" s="27">
        <v>3.36</v>
      </c>
      <c r="AL69" s="27" t="s">
        <v>159</v>
      </c>
      <c r="AM69" s="27" t="s">
        <v>159</v>
      </c>
      <c r="AN69" s="27" t="s">
        <v>159</v>
      </c>
      <c r="AO69" s="87">
        <v>0.17799999999999999</v>
      </c>
      <c r="AP69" s="132">
        <v>0.40600000000000003</v>
      </c>
      <c r="AQ69" s="201">
        <v>0.71135400000000004</v>
      </c>
      <c r="AR69" s="202">
        <v>1.1E-5</v>
      </c>
      <c r="AS69" s="36" t="s">
        <v>263</v>
      </c>
      <c r="AT69" s="80">
        <v>92.85</v>
      </c>
      <c r="AU69" s="77" t="str">
        <f t="shared" si="34"/>
        <v>306 ± 43</v>
      </c>
      <c r="AV69" s="27">
        <v>306</v>
      </c>
      <c r="AW69" s="27">
        <v>43</v>
      </c>
      <c r="AX69" s="203">
        <v>42.5</v>
      </c>
      <c r="AY69" s="35" t="s">
        <v>203</v>
      </c>
      <c r="AZ69" s="27" t="s">
        <v>203</v>
      </c>
      <c r="BA69" s="27" t="s">
        <v>160</v>
      </c>
      <c r="BB69" s="35" t="s">
        <v>162</v>
      </c>
      <c r="BC69" s="27" t="s">
        <v>162</v>
      </c>
      <c r="BD69" s="27" t="s">
        <v>162</v>
      </c>
      <c r="BE69" s="247">
        <v>0.05</v>
      </c>
      <c r="BF69" s="247">
        <v>0.14000000000000001</v>
      </c>
      <c r="BG69" s="247">
        <v>0.19</v>
      </c>
      <c r="BH69" s="125" t="s">
        <v>168</v>
      </c>
      <c r="BI69" s="27"/>
      <c r="BJ69" s="27"/>
      <c r="BK69" s="27"/>
      <c r="BL69" s="36" t="s">
        <v>263</v>
      </c>
      <c r="BM69" s="27" t="s">
        <v>176</v>
      </c>
      <c r="BN69" s="27" t="s">
        <v>176</v>
      </c>
      <c r="BO69" s="27" t="s">
        <v>176</v>
      </c>
      <c r="BP69" s="27" t="s">
        <v>184</v>
      </c>
      <c r="BQ69" s="27" t="s">
        <v>185</v>
      </c>
      <c r="BR69" s="27" t="s">
        <v>185</v>
      </c>
      <c r="BS69" s="34"/>
      <c r="BT69" s="35">
        <v>1022</v>
      </c>
      <c r="BU69" s="87">
        <v>6.9</v>
      </c>
      <c r="BV69" s="87"/>
      <c r="BW69" s="36" t="s">
        <v>263</v>
      </c>
      <c r="BX69" s="121">
        <v>10.580465726584258</v>
      </c>
      <c r="BY69" s="117">
        <v>10.962293198096326</v>
      </c>
      <c r="BZ69" s="117">
        <v>0.38182747151206797</v>
      </c>
      <c r="CA69" s="117">
        <v>21.542758924680584</v>
      </c>
      <c r="CB69" s="143">
        <v>1.772416768191307</v>
      </c>
      <c r="CC69" s="117">
        <f t="shared" si="35"/>
        <v>10.580465726584258</v>
      </c>
      <c r="CD69" s="117">
        <f t="shared" si="36"/>
        <v>10.962293198096326</v>
      </c>
      <c r="CE69" s="117">
        <f t="shared" si="2"/>
        <v>0.38182747151206797</v>
      </c>
      <c r="CF69" s="117">
        <f t="shared" si="3"/>
        <v>21.542758924680584</v>
      </c>
      <c r="CG69" s="143">
        <f t="shared" si="4"/>
        <v>1.772416768191307</v>
      </c>
      <c r="CH69" s="27" t="str">
        <f t="shared" si="37"/>
        <v>PASS</v>
      </c>
      <c r="CI69" s="87">
        <f t="shared" si="38"/>
        <v>1.072631428385159</v>
      </c>
      <c r="CJ69" s="87">
        <f t="shared" si="39"/>
        <v>1.0352706190395555</v>
      </c>
      <c r="CK69" s="118" t="e">
        <f t="shared" si="40"/>
        <v>#VALUE!</v>
      </c>
      <c r="CL69" s="132" t="e">
        <f t="shared" si="41"/>
        <v>#VALUE!</v>
      </c>
      <c r="CM69" s="133">
        <v>584.29841477854757</v>
      </c>
      <c r="CN69" s="87" t="s">
        <v>164</v>
      </c>
      <c r="CO69" s="87">
        <v>1.07</v>
      </c>
      <c r="CP69" s="87">
        <v>1.04</v>
      </c>
      <c r="CQ69" s="27">
        <v>0.56999999999999995</v>
      </c>
      <c r="CR69" s="87">
        <f t="shared" si="5"/>
        <v>1.07</v>
      </c>
      <c r="CS69" s="87">
        <f t="shared" si="5"/>
        <v>1.04</v>
      </c>
      <c r="CT69" s="87" t="e">
        <f t="shared" si="6"/>
        <v>#VALUE!</v>
      </c>
    </row>
    <row r="70" spans="1:102" ht="15.75">
      <c r="A70" s="36" t="s">
        <v>264</v>
      </c>
      <c r="B70" s="27" t="s">
        <v>155</v>
      </c>
      <c r="C70" s="114">
        <v>8.1</v>
      </c>
      <c r="D70" s="31">
        <v>13.6</v>
      </c>
      <c r="E70" s="115">
        <v>9.9209999999999994</v>
      </c>
      <c r="F70" s="27">
        <v>813</v>
      </c>
      <c r="G70" s="27" t="s">
        <v>166</v>
      </c>
      <c r="H70" s="118">
        <v>370</v>
      </c>
      <c r="I70" s="118"/>
      <c r="J70" s="36" t="s">
        <v>264</v>
      </c>
      <c r="K70" s="134">
        <v>0.99888316748395956</v>
      </c>
      <c r="L70" s="117">
        <v>30.34268220057411</v>
      </c>
      <c r="M70" s="117">
        <v>24.424999235567523</v>
      </c>
      <c r="N70" s="87">
        <v>0.08</v>
      </c>
      <c r="O70" s="87">
        <v>1.5818822557175152</v>
      </c>
      <c r="P70" s="118"/>
      <c r="Q70" s="118">
        <v>370</v>
      </c>
      <c r="R70" s="132">
        <f t="shared" si="14"/>
        <v>7.3935749833394784</v>
      </c>
      <c r="S70" s="118">
        <v>396.12</v>
      </c>
      <c r="T70" s="87">
        <f t="shared" si="33"/>
        <v>7.9155214118930655</v>
      </c>
      <c r="U70" s="36" t="s">
        <v>264</v>
      </c>
      <c r="V70" s="35" t="s">
        <v>157</v>
      </c>
      <c r="W70" s="27">
        <v>7.0000000000000007E-2</v>
      </c>
      <c r="X70" s="27">
        <v>8.35</v>
      </c>
      <c r="Y70" s="27" t="s">
        <v>158</v>
      </c>
      <c r="Z70" s="27">
        <v>2.0299999999999998</v>
      </c>
      <c r="AA70" s="87">
        <v>3.1</v>
      </c>
      <c r="AB70" s="27" t="s">
        <v>158</v>
      </c>
      <c r="AC70" s="27">
        <v>191</v>
      </c>
      <c r="AD70" s="27">
        <v>0.04</v>
      </c>
      <c r="AE70" s="87">
        <v>4.2</v>
      </c>
      <c r="AF70" s="27">
        <v>0.27</v>
      </c>
      <c r="AG70" s="36" t="s">
        <v>264</v>
      </c>
      <c r="AH70" s="121">
        <v>16.661000000000001</v>
      </c>
      <c r="AI70" s="27" t="s">
        <v>159</v>
      </c>
      <c r="AJ70" s="87">
        <v>0.23899999999999999</v>
      </c>
      <c r="AK70" s="87">
        <v>0.29299999999999998</v>
      </c>
      <c r="AL70" s="87">
        <v>1.9419999999999999</v>
      </c>
      <c r="AM70" s="27" t="s">
        <v>159</v>
      </c>
      <c r="AN70" s="27" t="s">
        <v>159</v>
      </c>
      <c r="AO70" s="87">
        <v>6.3E-2</v>
      </c>
      <c r="AP70" s="34" t="s">
        <v>159</v>
      </c>
      <c r="AQ70" s="201">
        <v>0.71175600000000006</v>
      </c>
      <c r="AR70" s="202">
        <v>7.9999999999999996E-6</v>
      </c>
      <c r="AS70" s="36" t="s">
        <v>264</v>
      </c>
      <c r="AT70" s="80">
        <v>95.95</v>
      </c>
      <c r="AU70" s="125" t="str">
        <f t="shared" si="34"/>
        <v>23 ± 8</v>
      </c>
      <c r="AV70" s="27">
        <v>23</v>
      </c>
      <c r="AW70" s="27">
        <v>8</v>
      </c>
      <c r="AX70" s="203">
        <v>8.15</v>
      </c>
      <c r="AY70" s="35">
        <v>1.7000000000000001E-2</v>
      </c>
      <c r="AZ70" s="27" t="s">
        <v>160</v>
      </c>
      <c r="BA70" s="27" t="s">
        <v>160</v>
      </c>
      <c r="BB70" s="35" t="s">
        <v>162</v>
      </c>
      <c r="BC70" s="27" t="s">
        <v>162</v>
      </c>
      <c r="BD70" s="27" t="s">
        <v>162</v>
      </c>
      <c r="BE70" s="247">
        <v>7.0000000000000007E-2</v>
      </c>
      <c r="BF70" s="247">
        <v>0.03</v>
      </c>
      <c r="BG70" s="247">
        <v>0.1</v>
      </c>
      <c r="BH70" s="125" t="s">
        <v>168</v>
      </c>
      <c r="BI70" s="27"/>
      <c r="BJ70" s="27"/>
      <c r="BK70" s="27"/>
      <c r="BL70" s="36" t="s">
        <v>264</v>
      </c>
      <c r="BM70" s="27" t="s">
        <v>176</v>
      </c>
      <c r="BN70" s="27" t="s">
        <v>176</v>
      </c>
      <c r="BO70" s="27" t="s">
        <v>176</v>
      </c>
      <c r="BP70" s="27" t="s">
        <v>184</v>
      </c>
      <c r="BQ70" s="27" t="s">
        <v>185</v>
      </c>
      <c r="BR70" s="27" t="s">
        <v>185</v>
      </c>
      <c r="BS70" s="34"/>
      <c r="BT70" s="35">
        <v>813</v>
      </c>
      <c r="BU70" s="87">
        <v>8.1</v>
      </c>
      <c r="BV70" s="87"/>
      <c r="BW70" s="36" t="s">
        <v>264</v>
      </c>
      <c r="BX70" s="121">
        <v>8.8361311917297662</v>
      </c>
      <c r="BY70" s="117">
        <v>9.0388418519044951</v>
      </c>
      <c r="BZ70" s="117">
        <v>0.20271066017472883</v>
      </c>
      <c r="CA70" s="117">
        <v>17.874973043634263</v>
      </c>
      <c r="CB70" s="143">
        <v>1.1340473615255005</v>
      </c>
      <c r="CC70" s="117">
        <f t="shared" si="35"/>
        <v>8.8361311917297662</v>
      </c>
      <c r="CD70" s="117">
        <f t="shared" si="36"/>
        <v>9.0388418519044951</v>
      </c>
      <c r="CE70" s="117">
        <f t="shared" si="2"/>
        <v>0.20271066017472883</v>
      </c>
      <c r="CF70" s="117">
        <f t="shared" si="3"/>
        <v>17.874973043634263</v>
      </c>
      <c r="CG70" s="143">
        <f t="shared" si="4"/>
        <v>1.1340473615255005</v>
      </c>
      <c r="CH70" s="27" t="str">
        <f t="shared" si="37"/>
        <v>PASS</v>
      </c>
      <c r="CI70" s="87">
        <f t="shared" si="38"/>
        <v>1.1117886656709095</v>
      </c>
      <c r="CJ70" s="87">
        <f t="shared" si="39"/>
        <v>1.0868550051328125</v>
      </c>
      <c r="CK70" s="118" t="e">
        <f t="shared" si="40"/>
        <v>#VALUE!</v>
      </c>
      <c r="CL70" s="132" t="e">
        <f t="shared" si="41"/>
        <v>#VALUE!</v>
      </c>
      <c r="CM70" s="133">
        <v>492.71333308688793</v>
      </c>
      <c r="CN70" s="87" t="s">
        <v>164</v>
      </c>
      <c r="CO70" s="87">
        <v>1.1100000000000001</v>
      </c>
      <c r="CP70" s="87">
        <v>1.0900000000000001</v>
      </c>
      <c r="CQ70" s="27">
        <v>0.61</v>
      </c>
      <c r="CR70" s="87">
        <f t="shared" si="5"/>
        <v>1.1100000000000001</v>
      </c>
      <c r="CS70" s="87">
        <f t="shared" si="5"/>
        <v>1.0900000000000001</v>
      </c>
      <c r="CT70" s="87" t="e">
        <f t="shared" si="6"/>
        <v>#VALUE!</v>
      </c>
    </row>
    <row r="71" spans="1:102" ht="15.75">
      <c r="A71" s="36" t="s">
        <v>265</v>
      </c>
      <c r="B71" s="27" t="s">
        <v>155</v>
      </c>
      <c r="C71" s="114">
        <v>8.8699999999999992</v>
      </c>
      <c r="D71" s="31">
        <v>13.6</v>
      </c>
      <c r="E71" s="115">
        <v>0.32100000000000001</v>
      </c>
      <c r="F71" s="27">
        <v>987</v>
      </c>
      <c r="G71" s="27" t="s">
        <v>166</v>
      </c>
      <c r="H71" s="118">
        <v>441</v>
      </c>
      <c r="I71" s="118"/>
      <c r="J71" s="36" t="s">
        <v>265</v>
      </c>
      <c r="K71" s="134">
        <v>0.98031611270037311</v>
      </c>
      <c r="L71" s="117">
        <v>60.642174779457555</v>
      </c>
      <c r="M71" s="147" t="s">
        <v>185</v>
      </c>
      <c r="N71" s="87">
        <v>0.35</v>
      </c>
      <c r="O71" s="87" t="s">
        <v>266</v>
      </c>
      <c r="P71" s="118"/>
      <c r="Q71" s="118">
        <v>441</v>
      </c>
      <c r="R71" s="132">
        <f t="shared" si="14"/>
        <v>8.8123420747370531</v>
      </c>
      <c r="S71" s="118">
        <v>467.39</v>
      </c>
      <c r="T71" s="87">
        <f t="shared" si="33"/>
        <v>9.3396838147649692</v>
      </c>
      <c r="U71" s="36" t="s">
        <v>265</v>
      </c>
      <c r="V71" s="35" t="s">
        <v>157</v>
      </c>
      <c r="W71" s="27">
        <v>0.21</v>
      </c>
      <c r="X71" s="27">
        <v>1.48</v>
      </c>
      <c r="Y71" s="27" t="s">
        <v>158</v>
      </c>
      <c r="Z71" s="27">
        <v>1.33</v>
      </c>
      <c r="AA71" s="27">
        <v>0.66</v>
      </c>
      <c r="AB71" s="87">
        <v>0.01</v>
      </c>
      <c r="AC71" s="27">
        <v>249</v>
      </c>
      <c r="AD71" s="27">
        <v>0.28999999999999998</v>
      </c>
      <c r="AE71" s="87">
        <v>4.55</v>
      </c>
      <c r="AF71" s="87">
        <v>0.1</v>
      </c>
      <c r="AG71" s="36" t="s">
        <v>265</v>
      </c>
      <c r="AH71" s="121">
        <v>10.260999999999999</v>
      </c>
      <c r="AI71" s="87" t="s">
        <v>159</v>
      </c>
      <c r="AJ71" s="87" t="s">
        <v>159</v>
      </c>
      <c r="AK71" s="87">
        <v>7.1999999999999995E-2</v>
      </c>
      <c r="AL71" s="87">
        <v>1.139</v>
      </c>
      <c r="AM71" s="87" t="s">
        <v>159</v>
      </c>
      <c r="AN71" s="27" t="s">
        <v>159</v>
      </c>
      <c r="AO71" s="87" t="s">
        <v>159</v>
      </c>
      <c r="AP71" s="132" t="s">
        <v>159</v>
      </c>
      <c r="AQ71" s="201">
        <v>0.71259399999999995</v>
      </c>
      <c r="AR71" s="202">
        <v>9.0000000000000002E-6</v>
      </c>
      <c r="AS71" s="36" t="s">
        <v>265</v>
      </c>
      <c r="AT71" s="204">
        <v>108.49</v>
      </c>
      <c r="AU71" s="125" t="str">
        <f t="shared" si="34"/>
        <v>12 ± 11</v>
      </c>
      <c r="AV71" s="87">
        <v>12</v>
      </c>
      <c r="AW71" s="87">
        <v>11</v>
      </c>
      <c r="AX71" s="203">
        <v>10.8</v>
      </c>
      <c r="AY71" s="141" t="s">
        <v>267</v>
      </c>
      <c r="AZ71" s="147">
        <v>4.3999999999999997E-2</v>
      </c>
      <c r="BA71" s="132" t="s">
        <v>160</v>
      </c>
      <c r="BB71" s="31">
        <v>-63.5</v>
      </c>
      <c r="BC71" s="31">
        <v>-198.4</v>
      </c>
      <c r="BD71" s="87" t="s">
        <v>162</v>
      </c>
      <c r="BE71" s="247">
        <v>0.28000000000000003</v>
      </c>
      <c r="BF71" s="247">
        <v>0.23</v>
      </c>
      <c r="BG71" s="247">
        <v>0.5</v>
      </c>
      <c r="BH71" s="125" t="s">
        <v>168</v>
      </c>
      <c r="BI71" s="87"/>
      <c r="BJ71" s="87"/>
      <c r="BK71" s="87"/>
      <c r="BL71" s="36" t="s">
        <v>265</v>
      </c>
      <c r="BM71" s="87" t="s">
        <v>176</v>
      </c>
      <c r="BN71" s="87" t="s">
        <v>176</v>
      </c>
      <c r="BO71" s="87" t="s">
        <v>176</v>
      </c>
      <c r="BP71" s="87" t="s">
        <v>184</v>
      </c>
      <c r="BQ71" s="87" t="s">
        <v>185</v>
      </c>
      <c r="BR71" s="87" t="s">
        <v>185</v>
      </c>
      <c r="BS71" s="132"/>
      <c r="BT71" s="35">
        <v>987</v>
      </c>
      <c r="BU71" s="87">
        <v>8.8699999999999992</v>
      </c>
      <c r="BV71" s="87"/>
      <c r="BW71" s="36" t="s">
        <v>265</v>
      </c>
      <c r="BX71" s="121">
        <v>10.578118795254554</v>
      </c>
      <c r="BY71" s="117">
        <v>10.998319594857625</v>
      </c>
      <c r="BZ71" s="117">
        <v>0.42020079960307122</v>
      </c>
      <c r="CA71" s="117">
        <v>21.57643839011218</v>
      </c>
      <c r="CB71" s="143">
        <v>1.9474984332707865</v>
      </c>
      <c r="CC71" s="117" t="e">
        <f t="shared" si="35"/>
        <v>#VALUE!</v>
      </c>
      <c r="CD71" s="117">
        <f t="shared" si="36"/>
        <v>10.998319594857625</v>
      </c>
      <c r="CE71" s="117" t="e">
        <f t="shared" si="2"/>
        <v>#VALUE!</v>
      </c>
      <c r="CF71" s="117" t="e">
        <f t="shared" si="3"/>
        <v>#VALUE!</v>
      </c>
      <c r="CG71" s="143" t="e">
        <f t="shared" si="4"/>
        <v>#VALUE!</v>
      </c>
      <c r="CH71" s="27" t="str">
        <f t="shared" si="37"/>
        <v>PASS</v>
      </c>
      <c r="CI71" s="87">
        <f t="shared" si="38"/>
        <v>1.1143180947170845</v>
      </c>
      <c r="CJ71" s="87" t="e">
        <f t="shared" si="39"/>
        <v>#VALUE!</v>
      </c>
      <c r="CK71" s="118" t="e">
        <f t="shared" si="40"/>
        <v>#VALUE!</v>
      </c>
      <c r="CL71" s="132" t="e">
        <f t="shared" si="41"/>
        <v>#VALUE!</v>
      </c>
      <c r="CM71" s="133">
        <v>588.43536977841529</v>
      </c>
      <c r="CN71" s="87" t="s">
        <v>164</v>
      </c>
      <c r="CO71" s="87">
        <v>1.1100000000000001</v>
      </c>
      <c r="CP71" s="87">
        <v>1.07</v>
      </c>
      <c r="CQ71" s="87">
        <v>0.6</v>
      </c>
      <c r="CR71" s="87">
        <f t="shared" si="5"/>
        <v>1.1100000000000001</v>
      </c>
      <c r="CS71" s="87" t="e">
        <f t="shared" si="5"/>
        <v>#VALUE!</v>
      </c>
      <c r="CT71" s="87" t="e">
        <f t="shared" si="6"/>
        <v>#VALUE!</v>
      </c>
    </row>
    <row r="72" spans="1:102" ht="15.75">
      <c r="A72" s="36" t="s">
        <v>268</v>
      </c>
      <c r="B72" s="27" t="s">
        <v>155</v>
      </c>
      <c r="C72" s="114">
        <v>7.04</v>
      </c>
      <c r="D72" s="31">
        <v>17.2</v>
      </c>
      <c r="E72" s="115">
        <v>6.1269999999999998</v>
      </c>
      <c r="F72" s="27">
        <v>620</v>
      </c>
      <c r="G72" s="27" t="s">
        <v>166</v>
      </c>
      <c r="H72" s="118">
        <v>227</v>
      </c>
      <c r="I72" s="118"/>
      <c r="J72" s="36" t="s">
        <v>268</v>
      </c>
      <c r="K72" s="134">
        <v>9.5818082292604079E-2</v>
      </c>
      <c r="L72" s="117">
        <v>37.535720404438074</v>
      </c>
      <c r="M72" s="117">
        <v>30.470657081868218</v>
      </c>
      <c r="N72" s="87">
        <v>0.03</v>
      </c>
      <c r="O72" s="87">
        <v>5.7756883192670454</v>
      </c>
      <c r="P72" s="118"/>
      <c r="Q72" s="118">
        <v>227</v>
      </c>
      <c r="R72" s="132">
        <f t="shared" si="14"/>
        <v>4.5360581654542207</v>
      </c>
      <c r="S72" s="118">
        <v>230.48</v>
      </c>
      <c r="T72" s="87">
        <f t="shared" si="33"/>
        <v>4.6055977355677911</v>
      </c>
      <c r="U72" s="36" t="s">
        <v>268</v>
      </c>
      <c r="V72" s="35">
        <v>0.01</v>
      </c>
      <c r="W72" s="27">
        <v>0.14000000000000001</v>
      </c>
      <c r="X72" s="27">
        <v>87.1</v>
      </c>
      <c r="Y72" s="27" t="s">
        <v>158</v>
      </c>
      <c r="Z72" s="27">
        <v>1.65</v>
      </c>
      <c r="AA72" s="27">
        <v>13.2</v>
      </c>
      <c r="AB72" s="27" t="s">
        <v>158</v>
      </c>
      <c r="AC72" s="27">
        <v>23.5</v>
      </c>
      <c r="AD72" s="27">
        <v>0.02</v>
      </c>
      <c r="AE72" s="87">
        <v>4.84</v>
      </c>
      <c r="AF72" s="27">
        <v>0.41</v>
      </c>
      <c r="AG72" s="36" t="s">
        <v>268</v>
      </c>
      <c r="AH72" s="35">
        <v>3.99</v>
      </c>
      <c r="AI72" s="27" t="s">
        <v>159</v>
      </c>
      <c r="AJ72" s="87">
        <v>0.248</v>
      </c>
      <c r="AK72" s="117">
        <v>14.132999999999999</v>
      </c>
      <c r="AL72" s="27" t="s">
        <v>159</v>
      </c>
      <c r="AM72" s="27" t="s">
        <v>159</v>
      </c>
      <c r="AN72" s="27" t="s">
        <v>159</v>
      </c>
      <c r="AO72" s="87">
        <v>0.157</v>
      </c>
      <c r="AP72" s="132">
        <v>0.48499999999999999</v>
      </c>
      <c r="AQ72" s="201">
        <v>0.71196499999999996</v>
      </c>
      <c r="AR72" s="202">
        <v>9.0000000000000002E-6</v>
      </c>
      <c r="AS72" s="36" t="s">
        <v>268</v>
      </c>
      <c r="AT72" s="80">
        <v>65.34</v>
      </c>
      <c r="AU72" s="77" t="str">
        <f t="shared" si="34"/>
        <v>350 ± 34</v>
      </c>
      <c r="AV72" s="27">
        <v>350</v>
      </c>
      <c r="AW72" s="27">
        <v>34</v>
      </c>
      <c r="AX72" s="203">
        <v>34.4</v>
      </c>
      <c r="AY72" s="35">
        <v>1.6E-2</v>
      </c>
      <c r="AZ72" s="27" t="s">
        <v>160</v>
      </c>
      <c r="BA72" s="34" t="s">
        <v>160</v>
      </c>
      <c r="BB72" s="27" t="s">
        <v>162</v>
      </c>
      <c r="BC72" s="27" t="s">
        <v>162</v>
      </c>
      <c r="BD72" s="27" t="s">
        <v>162</v>
      </c>
      <c r="BE72" s="247">
        <v>7.0000000000000007E-2</v>
      </c>
      <c r="BF72" s="247">
        <v>0.12</v>
      </c>
      <c r="BG72" s="247">
        <v>0.19</v>
      </c>
      <c r="BH72" s="125" t="s">
        <v>168</v>
      </c>
      <c r="BI72" s="27"/>
      <c r="BJ72" s="27"/>
      <c r="BK72" s="27"/>
      <c r="BL72" s="36" t="s">
        <v>268</v>
      </c>
      <c r="BM72" s="27" t="s">
        <v>176</v>
      </c>
      <c r="BN72" s="27" t="s">
        <v>176</v>
      </c>
      <c r="BO72" s="27" t="s">
        <v>176</v>
      </c>
      <c r="BP72" s="27" t="s">
        <v>184</v>
      </c>
      <c r="BQ72" s="27" t="s">
        <v>185</v>
      </c>
      <c r="BR72" s="27" t="s">
        <v>185</v>
      </c>
      <c r="BS72" s="34"/>
      <c r="BT72" s="35">
        <v>620</v>
      </c>
      <c r="BU72" s="87">
        <v>7.04</v>
      </c>
      <c r="BV72" s="87"/>
      <c r="BW72" s="36" t="s">
        <v>268</v>
      </c>
      <c r="BX72" s="121">
        <v>6.327496411609002</v>
      </c>
      <c r="BY72" s="117">
        <v>6.5085030290820507</v>
      </c>
      <c r="BZ72" s="117">
        <v>0.18100661747304869</v>
      </c>
      <c r="CA72" s="117">
        <v>12.835999440691053</v>
      </c>
      <c r="CB72" s="143">
        <v>1.410148218760781</v>
      </c>
      <c r="CC72" s="117">
        <f t="shared" si="35"/>
        <v>6.327496411609002</v>
      </c>
      <c r="CD72" s="117">
        <f t="shared" si="36"/>
        <v>6.5085030290820507</v>
      </c>
      <c r="CE72" s="117">
        <f t="shared" si="2"/>
        <v>0.18100661747304869</v>
      </c>
      <c r="CF72" s="117">
        <f t="shared" si="3"/>
        <v>12.835999440691053</v>
      </c>
      <c r="CG72" s="143">
        <f t="shared" si="4"/>
        <v>1.410148218760781</v>
      </c>
      <c r="CH72" s="27" t="str">
        <f t="shared" si="37"/>
        <v>PASS</v>
      </c>
      <c r="CI72" s="87">
        <f t="shared" si="38"/>
        <v>1.04975855307775</v>
      </c>
      <c r="CJ72" s="87">
        <f t="shared" si="39"/>
        <v>1.0205639373562907</v>
      </c>
      <c r="CK72" s="118" t="e">
        <f t="shared" si="40"/>
        <v>#VALUE!</v>
      </c>
      <c r="CL72" s="132" t="e">
        <f t="shared" si="41"/>
        <v>#VALUE!</v>
      </c>
      <c r="CM72" s="133">
        <v>346.16362760044075</v>
      </c>
      <c r="CN72" s="87" t="s">
        <v>164</v>
      </c>
      <c r="CO72" s="87">
        <v>1.05</v>
      </c>
      <c r="CP72" s="87">
        <v>1.02</v>
      </c>
      <c r="CQ72" s="27">
        <v>0.56000000000000005</v>
      </c>
      <c r="CR72" s="87">
        <f t="shared" si="5"/>
        <v>1.05</v>
      </c>
      <c r="CS72" s="87">
        <f t="shared" si="5"/>
        <v>1.02</v>
      </c>
      <c r="CT72" s="87" t="e">
        <f t="shared" si="6"/>
        <v>#VALUE!</v>
      </c>
    </row>
    <row r="73" spans="1:102" ht="15.75">
      <c r="A73" s="36" t="s">
        <v>269</v>
      </c>
      <c r="B73" s="27" t="s">
        <v>155</v>
      </c>
      <c r="C73" s="114">
        <v>7.61</v>
      </c>
      <c r="D73" s="31">
        <v>16.3</v>
      </c>
      <c r="E73" s="115">
        <v>1.3160000000000001</v>
      </c>
      <c r="F73" s="27">
        <v>1800</v>
      </c>
      <c r="G73" s="27">
        <v>12</v>
      </c>
      <c r="H73" s="118">
        <v>668</v>
      </c>
      <c r="I73" s="118"/>
      <c r="J73" s="36" t="s">
        <v>269</v>
      </c>
      <c r="K73" s="114">
        <v>1.8405403964059066</v>
      </c>
      <c r="L73" s="118">
        <v>177.97236033738523</v>
      </c>
      <c r="M73" s="117">
        <v>13.588033009270752</v>
      </c>
      <c r="N73" s="87">
        <v>1.01</v>
      </c>
      <c r="O73" s="87">
        <v>0.22875710042976793</v>
      </c>
      <c r="P73" s="118"/>
      <c r="Q73" s="118">
        <v>668</v>
      </c>
      <c r="R73" s="143">
        <f t="shared" si="14"/>
        <v>13.348400240191273</v>
      </c>
      <c r="S73" s="118">
        <v>735.35</v>
      </c>
      <c r="T73" s="117">
        <f t="shared" si="33"/>
        <v>14.69423071350996</v>
      </c>
      <c r="U73" s="36" t="s">
        <v>269</v>
      </c>
      <c r="V73" s="35" t="s">
        <v>157</v>
      </c>
      <c r="W73" s="27">
        <v>0.14000000000000001</v>
      </c>
      <c r="X73" s="27">
        <v>5.55</v>
      </c>
      <c r="Y73" s="87">
        <v>0.01</v>
      </c>
      <c r="Z73" s="27">
        <v>1.84</v>
      </c>
      <c r="AA73" s="87">
        <v>1.5</v>
      </c>
      <c r="AB73" s="87">
        <v>0.03</v>
      </c>
      <c r="AC73" s="27">
        <v>459</v>
      </c>
      <c r="AD73" s="27">
        <v>0.04</v>
      </c>
      <c r="AE73" s="87">
        <v>3.23</v>
      </c>
      <c r="AF73" s="27">
        <v>0.26</v>
      </c>
      <c r="AG73" s="36" t="s">
        <v>269</v>
      </c>
      <c r="AH73" s="121">
        <v>12.025</v>
      </c>
      <c r="AI73" s="27" t="s">
        <v>159</v>
      </c>
      <c r="AJ73" s="87">
        <v>0.36499999999999999</v>
      </c>
      <c r="AK73" s="87">
        <v>0.84699999999999998</v>
      </c>
      <c r="AL73" s="87">
        <v>1.236</v>
      </c>
      <c r="AM73" s="27" t="s">
        <v>159</v>
      </c>
      <c r="AN73" s="27" t="s">
        <v>159</v>
      </c>
      <c r="AO73" s="87">
        <v>6.5000000000000002E-2</v>
      </c>
      <c r="AP73" s="34">
        <v>7.0000000000000007E-2</v>
      </c>
      <c r="AQ73" s="201">
        <v>0.71244099999999999</v>
      </c>
      <c r="AR73" s="202">
        <v>1.0000000000000001E-5</v>
      </c>
      <c r="AS73" s="36" t="s">
        <v>269</v>
      </c>
      <c r="AT73" s="80">
        <v>184.73</v>
      </c>
      <c r="AU73" s="125" t="str">
        <f t="shared" si="34"/>
        <v>59 ± 22</v>
      </c>
      <c r="AV73" s="27">
        <v>59</v>
      </c>
      <c r="AW73" s="27">
        <v>22</v>
      </c>
      <c r="AX73" s="203">
        <v>22.3</v>
      </c>
      <c r="AY73" s="35">
        <v>13</v>
      </c>
      <c r="AZ73" s="27">
        <v>0.24</v>
      </c>
      <c r="BA73" s="34">
        <v>5.4000000000000003E-3</v>
      </c>
      <c r="BB73" s="31">
        <v>-64.31</v>
      </c>
      <c r="BC73" s="31">
        <v>-188</v>
      </c>
      <c r="BD73" s="27" t="s">
        <v>162</v>
      </c>
      <c r="BE73" s="247">
        <v>0.19</v>
      </c>
      <c r="BF73" s="247">
        <v>0.25</v>
      </c>
      <c r="BG73" s="247">
        <v>0.44</v>
      </c>
      <c r="BH73" s="125" t="s">
        <v>168</v>
      </c>
      <c r="BI73" s="27"/>
      <c r="BJ73" s="27"/>
      <c r="BK73" s="27"/>
      <c r="BL73" s="36" t="s">
        <v>269</v>
      </c>
      <c r="BM73" s="27" t="s">
        <v>176</v>
      </c>
      <c r="BN73" s="27" t="s">
        <v>176</v>
      </c>
      <c r="BO73" s="27" t="s">
        <v>176</v>
      </c>
      <c r="BP73" s="27" t="s">
        <v>184</v>
      </c>
      <c r="BQ73" s="27" t="s">
        <v>185</v>
      </c>
      <c r="BR73" s="27" t="s">
        <v>185</v>
      </c>
      <c r="BS73" s="34"/>
      <c r="BT73" s="35">
        <v>1792</v>
      </c>
      <c r="BU73" s="87">
        <v>7.61</v>
      </c>
      <c r="BV73" s="87"/>
      <c r="BW73" s="36" t="s">
        <v>269</v>
      </c>
      <c r="BX73" s="121">
        <v>18.752254460340978</v>
      </c>
      <c r="BY73" s="117">
        <v>20.420628123992547</v>
      </c>
      <c r="BZ73" s="117">
        <v>1.6683736636515683</v>
      </c>
      <c r="CA73" s="117">
        <v>39.172882584333522</v>
      </c>
      <c r="CB73" s="143">
        <v>4.2590015173374134</v>
      </c>
      <c r="CC73" s="117">
        <f t="shared" si="35"/>
        <v>18.752254460340978</v>
      </c>
      <c r="CD73" s="117">
        <f t="shared" si="36"/>
        <v>20.420628123992547</v>
      </c>
      <c r="CE73" s="117">
        <f t="shared" si="2"/>
        <v>1.6683736636515683</v>
      </c>
      <c r="CF73" s="117">
        <f t="shared" si="3"/>
        <v>39.172882584333522</v>
      </c>
      <c r="CG73" s="143">
        <f t="shared" si="4"/>
        <v>4.2590015173374134</v>
      </c>
      <c r="CH73" s="27" t="str">
        <f t="shared" si="37"/>
        <v>PASS</v>
      </c>
      <c r="CI73" s="87">
        <f t="shared" si="38"/>
        <v>1.1395439801335125</v>
      </c>
      <c r="CJ73" s="87">
        <f t="shared" si="39"/>
        <v>1.0464427712243849</v>
      </c>
      <c r="CK73" s="118">
        <f t="shared" si="40"/>
        <v>1068.8618908434914</v>
      </c>
      <c r="CL73" s="132">
        <f t="shared" si="41"/>
        <v>0.59646310872962693</v>
      </c>
      <c r="CM73" s="133">
        <v>1070</v>
      </c>
      <c r="CN73" s="87" t="s">
        <v>164</v>
      </c>
      <c r="CO73" s="87">
        <v>1.1399999999999999</v>
      </c>
      <c r="CP73" s="87">
        <v>1.05</v>
      </c>
      <c r="CQ73" s="87">
        <v>0.6</v>
      </c>
      <c r="CR73" s="87">
        <f t="shared" si="5"/>
        <v>1.1399999999999999</v>
      </c>
      <c r="CS73" s="87">
        <f t="shared" si="5"/>
        <v>1.05</v>
      </c>
      <c r="CT73" s="87">
        <f t="shared" si="6"/>
        <v>0.6</v>
      </c>
    </row>
    <row r="74" spans="1:102" ht="15.75">
      <c r="A74" s="36" t="s">
        <v>270</v>
      </c>
      <c r="B74" s="27" t="s">
        <v>155</v>
      </c>
      <c r="C74" s="114">
        <v>7.29</v>
      </c>
      <c r="D74" s="31">
        <v>13.3</v>
      </c>
      <c r="E74" s="115">
        <v>1.734</v>
      </c>
      <c r="F74" s="27">
        <v>589</v>
      </c>
      <c r="G74" s="27" t="s">
        <v>166</v>
      </c>
      <c r="H74" s="118">
        <v>276</v>
      </c>
      <c r="I74" s="118"/>
      <c r="J74" s="36" t="s">
        <v>270</v>
      </c>
      <c r="K74" s="134">
        <v>6.3676896627919033E-2</v>
      </c>
      <c r="L74" s="87">
        <v>8.1667281317771465</v>
      </c>
      <c r="M74" s="117">
        <v>23.750150230213599</v>
      </c>
      <c r="N74" s="87">
        <v>0.03</v>
      </c>
      <c r="O74" s="87">
        <v>1.3033428870552937</v>
      </c>
      <c r="P74" s="118"/>
      <c r="Q74" s="118">
        <v>276</v>
      </c>
      <c r="R74" s="132">
        <f t="shared" si="14"/>
        <v>5.5152072848694482</v>
      </c>
      <c r="S74" s="118">
        <v>301.7</v>
      </c>
      <c r="T74" s="87">
        <f t="shared" si="33"/>
        <v>6.0287610066851904</v>
      </c>
      <c r="U74" s="36" t="s">
        <v>270</v>
      </c>
      <c r="V74" s="35">
        <v>0.01</v>
      </c>
      <c r="W74" s="27">
        <v>0.25</v>
      </c>
      <c r="X74" s="27">
        <v>73.099999999999994</v>
      </c>
      <c r="Y74" s="27" t="s">
        <v>158</v>
      </c>
      <c r="Z74" s="27">
        <v>1.99</v>
      </c>
      <c r="AA74" s="27">
        <v>31.4</v>
      </c>
      <c r="AB74" s="27" t="s">
        <v>158</v>
      </c>
      <c r="AC74" s="27">
        <v>8.85</v>
      </c>
      <c r="AD74" s="27" t="s">
        <v>178</v>
      </c>
      <c r="AE74" s="87">
        <v>4.62</v>
      </c>
      <c r="AF74" s="27">
        <v>1.04</v>
      </c>
      <c r="AG74" s="36" t="s">
        <v>270</v>
      </c>
      <c r="AH74" s="114">
        <v>6.9770000000000003</v>
      </c>
      <c r="AI74" s="27" t="s">
        <v>159</v>
      </c>
      <c r="AJ74" s="87">
        <v>6.3E-2</v>
      </c>
      <c r="AK74" s="87">
        <v>0.99299999999999999</v>
      </c>
      <c r="AL74" s="27" t="s">
        <v>159</v>
      </c>
      <c r="AM74" s="27" t="s">
        <v>159</v>
      </c>
      <c r="AN74" s="27" t="s">
        <v>159</v>
      </c>
      <c r="AO74" s="27" t="s">
        <v>159</v>
      </c>
      <c r="AP74" s="132">
        <v>0.315</v>
      </c>
      <c r="AQ74" s="201">
        <v>0.71149799999999996</v>
      </c>
      <c r="AR74" s="202">
        <v>6.0000000000000002E-6</v>
      </c>
      <c r="AS74" s="36" t="s">
        <v>270</v>
      </c>
      <c r="AT74" s="80">
        <v>79.73</v>
      </c>
      <c r="AU74" s="77" t="str">
        <f t="shared" si="34"/>
        <v>535 ± 42</v>
      </c>
      <c r="AV74" s="27">
        <v>535</v>
      </c>
      <c r="AW74" s="27">
        <v>42</v>
      </c>
      <c r="AX74" s="203">
        <v>41.8</v>
      </c>
      <c r="AY74" s="35">
        <v>1.9E-2</v>
      </c>
      <c r="AZ74" s="27">
        <v>3.3E-4</v>
      </c>
      <c r="BA74" s="27" t="s">
        <v>160</v>
      </c>
      <c r="BB74" s="35" t="s">
        <v>162</v>
      </c>
      <c r="BC74" s="27" t="s">
        <v>162</v>
      </c>
      <c r="BD74" s="27" t="s">
        <v>162</v>
      </c>
      <c r="BE74" s="247">
        <v>0.11</v>
      </c>
      <c r="BF74" s="247">
        <v>0.05</v>
      </c>
      <c r="BG74" s="247">
        <v>0.17</v>
      </c>
      <c r="BH74" s="125" t="s">
        <v>168</v>
      </c>
      <c r="BI74" s="27"/>
      <c r="BJ74" s="27"/>
      <c r="BK74" s="27"/>
      <c r="BL74" s="36" t="s">
        <v>270</v>
      </c>
      <c r="BM74" s="27" t="s">
        <v>176</v>
      </c>
      <c r="BN74" s="27" t="s">
        <v>176</v>
      </c>
      <c r="BO74" s="27" t="s">
        <v>176</v>
      </c>
      <c r="BP74" s="27" t="s">
        <v>184</v>
      </c>
      <c r="BQ74" s="27" t="s">
        <v>185</v>
      </c>
      <c r="BR74" s="27" t="s">
        <v>185</v>
      </c>
      <c r="BS74" s="34"/>
      <c r="BT74" s="35">
        <v>589</v>
      </c>
      <c r="BU74" s="87">
        <v>7.29</v>
      </c>
      <c r="BV74" s="87"/>
      <c r="BW74" s="36" t="s">
        <v>270</v>
      </c>
      <c r="BX74" s="121">
        <v>6.2644382484849963</v>
      </c>
      <c r="BY74" s="117">
        <v>6.694944308784037</v>
      </c>
      <c r="BZ74" s="117">
        <v>0.4305060602990407</v>
      </c>
      <c r="CA74" s="117">
        <v>12.959382557269034</v>
      </c>
      <c r="CB74" s="143">
        <v>3.3219642864664563</v>
      </c>
      <c r="CC74" s="117">
        <f t="shared" si="35"/>
        <v>6.2644382484849963</v>
      </c>
      <c r="CD74" s="117">
        <f t="shared" si="36"/>
        <v>6.694944308784037</v>
      </c>
      <c r="CE74" s="117">
        <f t="shared" si="2"/>
        <v>0.4305060602990407</v>
      </c>
      <c r="CF74" s="117">
        <f t="shared" si="3"/>
        <v>12.959382557269034</v>
      </c>
      <c r="CG74" s="143">
        <f t="shared" si="4"/>
        <v>3.3219642864664563</v>
      </c>
      <c r="CH74" s="27" t="str">
        <f t="shared" si="37"/>
        <v>PASS</v>
      </c>
      <c r="CI74" s="87">
        <f t="shared" si="38"/>
        <v>1.1366628707612967</v>
      </c>
      <c r="CJ74" s="87">
        <f t="shared" si="39"/>
        <v>1.0635718588259757</v>
      </c>
      <c r="CK74" s="118" t="e">
        <f t="shared" si="40"/>
        <v>#VALUE!</v>
      </c>
      <c r="CL74" s="132" t="e">
        <f t="shared" si="41"/>
        <v>#VALUE!</v>
      </c>
      <c r="CM74" s="133">
        <v>325.07015922351826</v>
      </c>
      <c r="CN74" s="87" t="s">
        <v>164</v>
      </c>
      <c r="CO74" s="87">
        <v>1.1399999999999999</v>
      </c>
      <c r="CP74" s="87">
        <v>1.06</v>
      </c>
      <c r="CQ74" s="27">
        <v>0.55000000000000004</v>
      </c>
      <c r="CR74" s="87">
        <f t="shared" si="5"/>
        <v>1.1399999999999999</v>
      </c>
      <c r="CS74" s="87">
        <f t="shared" si="5"/>
        <v>1.06</v>
      </c>
      <c r="CT74" s="87" t="e">
        <f t="shared" si="6"/>
        <v>#VALUE!</v>
      </c>
    </row>
    <row r="75" spans="1:102" ht="15.75">
      <c r="A75" s="36" t="s">
        <v>271</v>
      </c>
      <c r="B75" s="27" t="s">
        <v>155</v>
      </c>
      <c r="C75" s="114">
        <v>6.88</v>
      </c>
      <c r="D75" s="115">
        <v>13</v>
      </c>
      <c r="E75" s="115">
        <v>0.999</v>
      </c>
      <c r="F75" s="27">
        <v>615</v>
      </c>
      <c r="G75" s="27" t="s">
        <v>166</v>
      </c>
      <c r="H75" s="118">
        <v>224</v>
      </c>
      <c r="I75" s="118"/>
      <c r="J75" s="36" t="s">
        <v>271</v>
      </c>
      <c r="K75" s="134">
        <v>0.16077401821422194</v>
      </c>
      <c r="L75" s="117">
        <v>40.849967608356664</v>
      </c>
      <c r="M75" s="117">
        <v>34.554373766601095</v>
      </c>
      <c r="N75" s="87">
        <v>0.03</v>
      </c>
      <c r="O75" s="87">
        <v>3.4050676934369242</v>
      </c>
      <c r="P75" s="118"/>
      <c r="Q75" s="118">
        <v>224</v>
      </c>
      <c r="R75" s="132">
        <f t="shared" si="14"/>
        <v>4.4761102601839005</v>
      </c>
      <c r="S75" s="118">
        <v>211.33</v>
      </c>
      <c r="T75" s="87">
        <f t="shared" si="33"/>
        <v>4.2229302735922483</v>
      </c>
      <c r="U75" s="36" t="s">
        <v>271</v>
      </c>
      <c r="V75" s="35">
        <v>0.01</v>
      </c>
      <c r="W75" s="27">
        <v>0.13</v>
      </c>
      <c r="X75" s="27">
        <v>74.400000000000006</v>
      </c>
      <c r="Y75" s="27" t="s">
        <v>158</v>
      </c>
      <c r="Z75" s="27">
        <v>1.45</v>
      </c>
      <c r="AA75" s="117">
        <v>14</v>
      </c>
      <c r="AB75" s="27" t="s">
        <v>158</v>
      </c>
      <c r="AC75" s="27">
        <v>31.7</v>
      </c>
      <c r="AD75" s="27" t="s">
        <v>178</v>
      </c>
      <c r="AE75" s="87">
        <v>4.93</v>
      </c>
      <c r="AF75" s="27">
        <v>0.39</v>
      </c>
      <c r="AG75" s="36" t="s">
        <v>271</v>
      </c>
      <c r="AH75" s="114">
        <v>5.1150000000000002</v>
      </c>
      <c r="AI75" s="27" t="s">
        <v>159</v>
      </c>
      <c r="AJ75" s="87">
        <v>0.13600000000000001</v>
      </c>
      <c r="AK75" s="87">
        <v>1.9330000000000001</v>
      </c>
      <c r="AL75" s="87">
        <v>0.17</v>
      </c>
      <c r="AM75" s="27" t="s">
        <v>159</v>
      </c>
      <c r="AN75" s="27" t="s">
        <v>159</v>
      </c>
      <c r="AO75" s="87">
        <v>0.3</v>
      </c>
      <c r="AP75" s="132">
        <v>0.54100000000000004</v>
      </c>
      <c r="AQ75" s="201">
        <v>0.71150000000000002</v>
      </c>
      <c r="AR75" s="202">
        <v>7.9999999999999996E-6</v>
      </c>
      <c r="AS75" s="36" t="s">
        <v>271</v>
      </c>
      <c r="AT75" s="80">
        <v>64.03</v>
      </c>
      <c r="AU75" s="77" t="str">
        <f t="shared" si="34"/>
        <v>1190 ± 58</v>
      </c>
      <c r="AV75" s="27">
        <v>1190</v>
      </c>
      <c r="AW75" s="27">
        <v>58</v>
      </c>
      <c r="AX75" s="203">
        <v>58</v>
      </c>
      <c r="AY75" s="35">
        <v>8.8000000000000003E-4</v>
      </c>
      <c r="AZ75" s="27" t="s">
        <v>160</v>
      </c>
      <c r="BA75" s="27" t="s">
        <v>160</v>
      </c>
      <c r="BB75" s="35" t="s">
        <v>162</v>
      </c>
      <c r="BC75" s="27" t="s">
        <v>162</v>
      </c>
      <c r="BD75" s="27" t="s">
        <v>162</v>
      </c>
      <c r="BE75" s="247">
        <v>1.05</v>
      </c>
      <c r="BF75" s="247">
        <v>0.25</v>
      </c>
      <c r="BG75" s="247">
        <v>1.29</v>
      </c>
      <c r="BH75" s="125" t="s">
        <v>168</v>
      </c>
      <c r="BI75" s="27"/>
      <c r="BJ75" s="27"/>
      <c r="BK75" s="27"/>
      <c r="BL75" s="36" t="s">
        <v>271</v>
      </c>
      <c r="BM75" s="27">
        <v>0.49</v>
      </c>
      <c r="BN75" s="27">
        <v>0.95</v>
      </c>
      <c r="BO75" s="27" t="s">
        <v>176</v>
      </c>
      <c r="BP75" s="27" t="s">
        <v>184</v>
      </c>
      <c r="BQ75" s="27">
        <v>0.28000000000000003</v>
      </c>
      <c r="BR75" s="27">
        <v>0.28000000000000003</v>
      </c>
      <c r="BS75" s="34">
        <f>BQ75</f>
        <v>0.28000000000000003</v>
      </c>
      <c r="BT75" s="35">
        <v>615</v>
      </c>
      <c r="BU75" s="87">
        <v>6.88</v>
      </c>
      <c r="BV75" s="87"/>
      <c r="BW75" s="36" t="s">
        <v>271</v>
      </c>
      <c r="BX75" s="121">
        <v>6.4112492938691314</v>
      </c>
      <c r="BY75" s="117">
        <v>6.2915283354612175</v>
      </c>
      <c r="BZ75" s="117">
        <v>-0.11972095840791397</v>
      </c>
      <c r="CA75" s="117">
        <v>12.702777629330349</v>
      </c>
      <c r="CB75" s="143">
        <v>-0.94247858146773911</v>
      </c>
      <c r="CC75" s="117">
        <f t="shared" si="35"/>
        <v>6.4112492938691314</v>
      </c>
      <c r="CD75" s="117">
        <f t="shared" si="36"/>
        <v>6.2915283354612175</v>
      </c>
      <c r="CE75" s="117">
        <f t="shared" si="2"/>
        <v>-0.11972095840791397</v>
      </c>
      <c r="CF75" s="117">
        <f t="shared" si="3"/>
        <v>12.702777629330349</v>
      </c>
      <c r="CG75" s="143">
        <f t="shared" si="4"/>
        <v>-0.94247858146773911</v>
      </c>
      <c r="CH75" s="27" t="str">
        <f t="shared" si="37"/>
        <v>PASS</v>
      </c>
      <c r="CI75" s="87">
        <f t="shared" si="38"/>
        <v>1.0230127374733686</v>
      </c>
      <c r="CJ75" s="87">
        <f t="shared" si="39"/>
        <v>1.0424795599787204</v>
      </c>
      <c r="CK75" s="118" t="e">
        <f t="shared" si="40"/>
        <v>#VALUE!</v>
      </c>
      <c r="CL75" s="132" t="e">
        <f t="shared" si="41"/>
        <v>#VALUE!</v>
      </c>
      <c r="CM75" s="133">
        <v>345.72211961355498</v>
      </c>
      <c r="CN75" s="87" t="s">
        <v>164</v>
      </c>
      <c r="CO75" s="87">
        <v>1.02</v>
      </c>
      <c r="CP75" s="87">
        <v>1.04</v>
      </c>
      <c r="CQ75" s="27">
        <v>0.56000000000000005</v>
      </c>
      <c r="CR75" s="87">
        <f t="shared" ref="CR75:CS112" si="42">ROUND(CI75, 2)</f>
        <v>1.02</v>
      </c>
      <c r="CS75" s="87">
        <f t="shared" si="42"/>
        <v>1.04</v>
      </c>
      <c r="CT75" s="87" t="e">
        <f t="shared" ref="CT75:CT112" si="43">ROUND(CL75, 2)</f>
        <v>#VALUE!</v>
      </c>
    </row>
    <row r="76" spans="1:102" ht="15.75">
      <c r="A76" s="36" t="s">
        <v>272</v>
      </c>
      <c r="B76" s="27" t="s">
        <v>170</v>
      </c>
      <c r="C76" s="114">
        <v>6.94</v>
      </c>
      <c r="D76" s="31">
        <v>15.4</v>
      </c>
      <c r="E76" s="115">
        <v>5.5170000000000003</v>
      </c>
      <c r="F76" s="27">
        <v>580</v>
      </c>
      <c r="G76" s="27" t="s">
        <v>166</v>
      </c>
      <c r="H76" s="118">
        <v>274</v>
      </c>
      <c r="I76" s="118"/>
      <c r="J76" s="36" t="s">
        <v>272</v>
      </c>
      <c r="K76" s="134">
        <v>9.4230595861223329E-2</v>
      </c>
      <c r="L76" s="87">
        <v>1.45207730222747</v>
      </c>
      <c r="M76" s="117">
        <v>42.295223266446207</v>
      </c>
      <c r="N76" s="87">
        <v>0.01</v>
      </c>
      <c r="O76" s="87">
        <v>1.86967164792048</v>
      </c>
      <c r="P76" s="118"/>
      <c r="Q76" s="118">
        <v>274</v>
      </c>
      <c r="R76" s="132">
        <f t="shared" si="14"/>
        <v>5.4752420146892353</v>
      </c>
      <c r="S76" s="118">
        <v>260.86</v>
      </c>
      <c r="T76" s="87">
        <f t="shared" si="33"/>
        <v>5.212670189605233</v>
      </c>
      <c r="U76" s="36" t="s">
        <v>272</v>
      </c>
      <c r="V76" s="35">
        <v>0.01</v>
      </c>
      <c r="W76" s="27">
        <v>0.16</v>
      </c>
      <c r="X76" s="27">
        <v>104</v>
      </c>
      <c r="Y76" s="27" t="s">
        <v>158</v>
      </c>
      <c r="Z76" s="27">
        <v>1.07</v>
      </c>
      <c r="AA76" s="27">
        <v>11.2</v>
      </c>
      <c r="AB76" s="27" t="s">
        <v>158</v>
      </c>
      <c r="AC76" s="27">
        <v>4.0199999999999996</v>
      </c>
      <c r="AD76" s="27" t="s">
        <v>178</v>
      </c>
      <c r="AE76" s="87">
        <v>4.8600000000000003</v>
      </c>
      <c r="AF76" s="27">
        <v>0.33</v>
      </c>
      <c r="AG76" s="36" t="s">
        <v>272</v>
      </c>
      <c r="AH76" s="114">
        <v>4.8449999999999998</v>
      </c>
      <c r="AI76" s="27" t="s">
        <v>159</v>
      </c>
      <c r="AJ76" s="87">
        <v>8.2000000000000003E-2</v>
      </c>
      <c r="AK76" s="87">
        <v>3.073</v>
      </c>
      <c r="AL76" s="27" t="s">
        <v>159</v>
      </c>
      <c r="AM76" s="27" t="s">
        <v>159</v>
      </c>
      <c r="AN76" s="27" t="s">
        <v>159</v>
      </c>
      <c r="AO76" s="87">
        <v>8.2000000000000003E-2</v>
      </c>
      <c r="AP76" s="132">
        <v>0.47899999999999998</v>
      </c>
      <c r="AQ76" s="201">
        <v>0.71141500000000002</v>
      </c>
      <c r="AR76" s="202">
        <v>6.9999999999999999E-6</v>
      </c>
      <c r="AS76" s="36" t="s">
        <v>272</v>
      </c>
      <c r="AT76" s="80">
        <v>76.91</v>
      </c>
      <c r="AU76" s="77" t="str">
        <f t="shared" si="34"/>
        <v>910 ± 33</v>
      </c>
      <c r="AV76" s="27">
        <v>910</v>
      </c>
      <c r="AW76" s="27">
        <v>33</v>
      </c>
      <c r="AX76" s="203">
        <v>32.700000000000003</v>
      </c>
      <c r="AY76" s="35">
        <v>3.5E-4</v>
      </c>
      <c r="AZ76" s="27" t="s">
        <v>160</v>
      </c>
      <c r="BA76" s="27" t="s">
        <v>160</v>
      </c>
      <c r="BB76" s="35" t="s">
        <v>162</v>
      </c>
      <c r="BC76" s="27" t="s">
        <v>162</v>
      </c>
      <c r="BD76" s="27" t="s">
        <v>162</v>
      </c>
      <c r="BE76" s="247">
        <v>7.0000000000000007E-2</v>
      </c>
      <c r="BF76" s="247">
        <v>7.0000000000000007E-2</v>
      </c>
      <c r="BG76" s="247">
        <v>0.14000000000000001</v>
      </c>
      <c r="BH76" s="125" t="s">
        <v>168</v>
      </c>
      <c r="BI76" s="27"/>
      <c r="BJ76" s="27"/>
      <c r="BK76" s="27"/>
      <c r="BL76" s="36" t="s">
        <v>272</v>
      </c>
      <c r="BM76" s="27" t="s">
        <v>176</v>
      </c>
      <c r="BN76" s="27" t="s">
        <v>176</v>
      </c>
      <c r="BO76" s="27" t="s">
        <v>176</v>
      </c>
      <c r="BP76" s="27" t="s">
        <v>184</v>
      </c>
      <c r="BQ76" s="27" t="s">
        <v>185</v>
      </c>
      <c r="BR76" s="27" t="s">
        <v>185</v>
      </c>
      <c r="BS76" s="34"/>
      <c r="BT76" s="35">
        <v>580</v>
      </c>
      <c r="BU76" s="87">
        <v>6.94</v>
      </c>
      <c r="BV76" s="87"/>
      <c r="BW76" s="36" t="s">
        <v>272</v>
      </c>
      <c r="BX76" s="121">
        <v>6.4319174783095407</v>
      </c>
      <c r="BY76" s="117">
        <v>6.3235891992811055</v>
      </c>
      <c r="BZ76" s="117">
        <v>-0.10832827902843523</v>
      </c>
      <c r="CA76" s="117">
        <v>12.755506677590645</v>
      </c>
      <c r="CB76" s="143">
        <v>-0.84926676584906202</v>
      </c>
      <c r="CC76" s="117">
        <f t="shared" si="35"/>
        <v>6.4319174783095407</v>
      </c>
      <c r="CD76" s="117">
        <f t="shared" si="36"/>
        <v>6.3235891992811055</v>
      </c>
      <c r="CE76" s="117">
        <f t="shared" si="2"/>
        <v>-0.10832827902843523</v>
      </c>
      <c r="CF76" s="117">
        <f t="shared" si="3"/>
        <v>12.755506677590645</v>
      </c>
      <c r="CG76" s="143">
        <f t="shared" si="4"/>
        <v>-0.84926676584906202</v>
      </c>
      <c r="CH76" s="27" t="str">
        <f t="shared" si="37"/>
        <v>PASS</v>
      </c>
      <c r="CI76" s="87">
        <f t="shared" si="38"/>
        <v>1.0902739998760527</v>
      </c>
      <c r="CJ76" s="87">
        <f t="shared" si="39"/>
        <v>1.1089512893637139</v>
      </c>
      <c r="CK76" s="118" t="e">
        <f t="shared" si="40"/>
        <v>#VALUE!</v>
      </c>
      <c r="CL76" s="132" t="e">
        <f t="shared" si="41"/>
        <v>#VALUE!</v>
      </c>
      <c r="CM76" s="133">
        <v>340.96345909988054</v>
      </c>
      <c r="CN76" s="87" t="s">
        <v>164</v>
      </c>
      <c r="CO76" s="87">
        <v>1.0900000000000001</v>
      </c>
      <c r="CP76" s="87">
        <v>1.1100000000000001</v>
      </c>
      <c r="CQ76" s="27">
        <v>0.59</v>
      </c>
      <c r="CR76" s="87">
        <f t="shared" si="42"/>
        <v>1.0900000000000001</v>
      </c>
      <c r="CS76" s="87">
        <f t="shared" si="42"/>
        <v>1.1100000000000001</v>
      </c>
      <c r="CT76" s="87" t="e">
        <f t="shared" si="43"/>
        <v>#VALUE!</v>
      </c>
    </row>
    <row r="77" spans="1:102" s="38" customFormat="1">
      <c r="A77" s="180" t="s">
        <v>273</v>
      </c>
      <c r="B77" s="27" t="s">
        <v>251</v>
      </c>
      <c r="C77" s="114">
        <v>5.65</v>
      </c>
      <c r="D77" s="27" t="s">
        <v>162</v>
      </c>
      <c r="E77" s="27" t="s">
        <v>162</v>
      </c>
      <c r="F77" s="27" t="s">
        <v>162</v>
      </c>
      <c r="G77" s="27" t="s">
        <v>162</v>
      </c>
      <c r="H77" s="181" t="s">
        <v>189</v>
      </c>
      <c r="I77" s="118"/>
      <c r="J77" s="180" t="s">
        <v>273</v>
      </c>
      <c r="K77" s="134" t="s">
        <v>190</v>
      </c>
      <c r="L77" s="147" t="s">
        <v>157</v>
      </c>
      <c r="M77" s="147" t="s">
        <v>185</v>
      </c>
      <c r="N77" s="87" t="s">
        <v>157</v>
      </c>
      <c r="O77" s="87">
        <v>0.21410543978480673</v>
      </c>
      <c r="P77" s="27"/>
      <c r="Q77" s="181" t="s">
        <v>189</v>
      </c>
      <c r="R77" s="182" t="s">
        <v>191</v>
      </c>
      <c r="S77" s="181" t="s">
        <v>156</v>
      </c>
      <c r="T77" s="183" t="s">
        <v>156</v>
      </c>
      <c r="U77" s="180" t="s">
        <v>273</v>
      </c>
      <c r="V77" s="25" t="s">
        <v>157</v>
      </c>
      <c r="W77" s="24" t="s">
        <v>158</v>
      </c>
      <c r="X77" s="24">
        <v>0.01</v>
      </c>
      <c r="Y77" s="24" t="s">
        <v>158</v>
      </c>
      <c r="Z77" s="24" t="s">
        <v>157</v>
      </c>
      <c r="AA77" s="24" t="s">
        <v>157</v>
      </c>
      <c r="AB77" s="24" t="s">
        <v>158</v>
      </c>
      <c r="AC77" s="24">
        <v>0.02</v>
      </c>
      <c r="AD77" s="24">
        <v>0.01</v>
      </c>
      <c r="AE77" s="183">
        <v>0.05</v>
      </c>
      <c r="AF77" s="24" t="s">
        <v>158</v>
      </c>
      <c r="AG77" s="180" t="s">
        <v>273</v>
      </c>
      <c r="AH77" s="35" t="s">
        <v>159</v>
      </c>
      <c r="AI77" s="27" t="s">
        <v>159</v>
      </c>
      <c r="AJ77" s="27" t="s">
        <v>159</v>
      </c>
      <c r="AK77" s="27" t="s">
        <v>159</v>
      </c>
      <c r="AL77" s="27" t="s">
        <v>159</v>
      </c>
      <c r="AM77" s="27" t="s">
        <v>159</v>
      </c>
      <c r="AN77" s="27" t="s">
        <v>159</v>
      </c>
      <c r="AO77" s="27" t="s">
        <v>159</v>
      </c>
      <c r="AP77" s="34" t="s">
        <v>159</v>
      </c>
      <c r="AQ77" s="35" t="s">
        <v>162</v>
      </c>
      <c r="AR77" s="27" t="s">
        <v>162</v>
      </c>
      <c r="AS77" s="180" t="s">
        <v>273</v>
      </c>
      <c r="AT77" s="80" t="s">
        <v>162</v>
      </c>
      <c r="AU77" s="125" t="s">
        <v>162</v>
      </c>
      <c r="AV77" s="27" t="s">
        <v>162</v>
      </c>
      <c r="AW77" s="27" t="s">
        <v>162</v>
      </c>
      <c r="AX77" s="34" t="s">
        <v>162</v>
      </c>
      <c r="AY77" s="25" t="s">
        <v>162</v>
      </c>
      <c r="AZ77" s="27" t="s">
        <v>162</v>
      </c>
      <c r="BA77" s="27" t="s">
        <v>162</v>
      </c>
      <c r="BB77" s="25" t="s">
        <v>162</v>
      </c>
      <c r="BC77" s="24" t="s">
        <v>162</v>
      </c>
      <c r="BD77" s="24" t="s">
        <v>162</v>
      </c>
      <c r="BE77" s="253" t="s">
        <v>162</v>
      </c>
      <c r="BF77" s="253" t="s">
        <v>162</v>
      </c>
      <c r="BG77" s="253" t="s">
        <v>162</v>
      </c>
      <c r="BH77" s="253" t="s">
        <v>162</v>
      </c>
      <c r="BI77" s="259"/>
      <c r="BJ77" s="259"/>
      <c r="BK77" s="27"/>
      <c r="BL77" s="180" t="s">
        <v>274</v>
      </c>
      <c r="BM77" s="27" t="s">
        <v>176</v>
      </c>
      <c r="BN77" s="27" t="s">
        <v>176</v>
      </c>
      <c r="BO77" s="27" t="s">
        <v>176</v>
      </c>
      <c r="BP77" s="27" t="s">
        <v>184</v>
      </c>
      <c r="BQ77" s="27" t="s">
        <v>185</v>
      </c>
      <c r="BR77" s="27" t="s">
        <v>185</v>
      </c>
      <c r="BS77" s="34"/>
      <c r="BT77" s="35" t="s">
        <v>162</v>
      </c>
      <c r="BU77" s="183">
        <v>5.65</v>
      </c>
      <c r="BV77" s="87"/>
      <c r="BW77" s="180" t="s">
        <v>273</v>
      </c>
      <c r="BX77" s="188" t="s">
        <v>156</v>
      </c>
      <c r="BY77" s="147" t="s">
        <v>156</v>
      </c>
      <c r="BZ77" s="184" t="s">
        <v>156</v>
      </c>
      <c r="CA77" s="184" t="s">
        <v>156</v>
      </c>
      <c r="CB77" s="182" t="s">
        <v>156</v>
      </c>
      <c r="CC77" s="184" t="s">
        <v>156</v>
      </c>
      <c r="CD77" s="147" t="s">
        <v>156</v>
      </c>
      <c r="CE77" s="184" t="s">
        <v>156</v>
      </c>
      <c r="CF77" s="184" t="s">
        <v>156</v>
      </c>
      <c r="CG77" s="182" t="s">
        <v>156</v>
      </c>
      <c r="CH77" s="27" t="str">
        <f t="shared" si="37"/>
        <v>CHECK</v>
      </c>
      <c r="CI77" s="140" t="s">
        <v>156</v>
      </c>
      <c r="CJ77" s="140" t="s">
        <v>156</v>
      </c>
      <c r="CK77" s="119" t="s">
        <v>156</v>
      </c>
      <c r="CL77" s="144" t="s">
        <v>156</v>
      </c>
      <c r="CM77" s="80" t="s">
        <v>156</v>
      </c>
      <c r="CN77" s="140" t="s">
        <v>164</v>
      </c>
      <c r="CO77" s="140" t="s">
        <v>156</v>
      </c>
      <c r="CP77" s="140" t="s">
        <v>156</v>
      </c>
      <c r="CQ77" s="139" t="s">
        <v>156</v>
      </c>
      <c r="CR77" s="140" t="s">
        <v>156</v>
      </c>
      <c r="CS77" s="140" t="s">
        <v>156</v>
      </c>
      <c r="CT77" s="140" t="s">
        <v>156</v>
      </c>
      <c r="CU77"/>
      <c r="CV77"/>
      <c r="CW77"/>
      <c r="CX77"/>
    </row>
    <row r="78" spans="1:102" s="110" customFormat="1">
      <c r="A78" s="98" t="s">
        <v>275</v>
      </c>
      <c r="B78" s="99"/>
      <c r="C78" s="100"/>
      <c r="D78" s="159"/>
      <c r="E78" s="101"/>
      <c r="F78" s="155"/>
      <c r="G78" s="155"/>
      <c r="H78" s="161"/>
      <c r="I78" s="118"/>
      <c r="J78" s="98" t="s">
        <v>275</v>
      </c>
      <c r="K78" s="158"/>
      <c r="L78" s="159"/>
      <c r="M78" s="159"/>
      <c r="N78" s="160"/>
      <c r="O78" s="159"/>
      <c r="P78" s="6"/>
      <c r="Q78" s="161"/>
      <c r="R78" s="162"/>
      <c r="S78" s="161"/>
      <c r="T78" s="159"/>
      <c r="U78" s="98" t="s">
        <v>275</v>
      </c>
      <c r="V78" s="164"/>
      <c r="W78" s="155"/>
      <c r="X78" s="155"/>
      <c r="Y78" s="155"/>
      <c r="Z78" s="155"/>
      <c r="AA78" s="155"/>
      <c r="AB78" s="155"/>
      <c r="AC78" s="155"/>
      <c r="AD78" s="155"/>
      <c r="AE78" s="155"/>
      <c r="AF78" s="155"/>
      <c r="AG78" s="98" t="s">
        <v>275</v>
      </c>
      <c r="AH78" s="164"/>
      <c r="AI78" s="155"/>
      <c r="AJ78" s="155"/>
      <c r="AK78" s="155"/>
      <c r="AL78" s="155"/>
      <c r="AM78" s="155"/>
      <c r="AN78" s="155"/>
      <c r="AO78" s="155"/>
      <c r="AP78" s="165"/>
      <c r="AQ78" s="164"/>
      <c r="AR78" s="155"/>
      <c r="AS78" s="98" t="s">
        <v>275</v>
      </c>
      <c r="AT78" s="206"/>
      <c r="AU78" s="166"/>
      <c r="AV78" s="155"/>
      <c r="AW78" s="155"/>
      <c r="AX78" s="165"/>
      <c r="AY78" s="164"/>
      <c r="AZ78" s="155"/>
      <c r="BA78" s="155"/>
      <c r="BB78" s="164"/>
      <c r="BC78" s="155"/>
      <c r="BD78" s="155"/>
      <c r="BE78" s="248"/>
      <c r="BF78" s="248"/>
      <c r="BG78" s="248"/>
      <c r="BH78" s="248"/>
      <c r="BI78" s="259"/>
      <c r="BJ78" s="259"/>
      <c r="BK78" s="27"/>
      <c r="BL78" s="98" t="s">
        <v>275</v>
      </c>
      <c r="BM78" s="155"/>
      <c r="BN78" s="155"/>
      <c r="BO78" s="155"/>
      <c r="BP78" s="155"/>
      <c r="BQ78" s="155"/>
      <c r="BR78" s="155"/>
      <c r="BS78" s="165"/>
      <c r="BT78" s="164"/>
      <c r="BU78" s="159"/>
      <c r="BV78" s="87"/>
      <c r="BW78" s="98" t="s">
        <v>275</v>
      </c>
      <c r="BX78" s="207"/>
      <c r="BY78" s="169"/>
      <c r="BZ78" s="169"/>
      <c r="CA78" s="169"/>
      <c r="CB78" s="170"/>
      <c r="CC78" s="169"/>
      <c r="CD78" s="169"/>
      <c r="CE78" s="169"/>
      <c r="CF78" s="169"/>
      <c r="CG78" s="170"/>
      <c r="CH78" s="155"/>
      <c r="CI78" s="159"/>
      <c r="CJ78" s="159"/>
      <c r="CK78" s="161"/>
      <c r="CL78" s="171"/>
      <c r="CM78" s="172"/>
      <c r="CN78" s="159"/>
      <c r="CO78" s="159"/>
      <c r="CP78" s="159"/>
      <c r="CQ78" s="159"/>
      <c r="CR78" s="159"/>
      <c r="CS78" s="159"/>
      <c r="CT78" s="159"/>
      <c r="CU78"/>
      <c r="CV78"/>
      <c r="CW78"/>
      <c r="CX78"/>
    </row>
    <row r="79" spans="1:102" ht="15.75">
      <c r="A79" s="36" t="s">
        <v>276</v>
      </c>
      <c r="B79" s="27" t="s">
        <v>155</v>
      </c>
      <c r="C79" s="114">
        <v>6.92</v>
      </c>
      <c r="D79" s="31">
        <v>13.8</v>
      </c>
      <c r="E79" s="115">
        <v>9.1259999999999994</v>
      </c>
      <c r="F79" s="118">
        <v>447.6</v>
      </c>
      <c r="G79" s="118" t="s">
        <v>166</v>
      </c>
      <c r="H79" s="118">
        <v>201</v>
      </c>
      <c r="I79" s="118"/>
      <c r="J79" s="36" t="s">
        <v>276</v>
      </c>
      <c r="K79" s="134">
        <v>0.11472515084487664</v>
      </c>
      <c r="L79" s="87">
        <v>4.0253932217917958</v>
      </c>
      <c r="M79" s="117">
        <v>25.756003201622125</v>
      </c>
      <c r="N79" s="87">
        <v>0.04</v>
      </c>
      <c r="O79" s="87">
        <v>5.146172155568566</v>
      </c>
      <c r="P79" s="118"/>
      <c r="Q79" s="118">
        <v>201</v>
      </c>
      <c r="R79" s="132">
        <f t="shared" ref="R79:R114" si="44">(Q79/100.0869)*2</f>
        <v>4.0165096531114459</v>
      </c>
      <c r="S79" s="118">
        <v>189.49</v>
      </c>
      <c r="T79" s="87">
        <f t="shared" ref="T79:T100" si="45">(S79/100.0869)*2</f>
        <v>3.7865095232243182</v>
      </c>
      <c r="U79" s="36" t="s">
        <v>276</v>
      </c>
      <c r="V79" s="35">
        <v>0.01</v>
      </c>
      <c r="W79" s="27">
        <v>0.11</v>
      </c>
      <c r="X79" s="27">
        <v>61.2</v>
      </c>
      <c r="Y79" s="27" t="s">
        <v>158</v>
      </c>
      <c r="Z79" s="27">
        <v>1.36</v>
      </c>
      <c r="AA79" s="27">
        <v>17.2</v>
      </c>
      <c r="AB79" s="27" t="s">
        <v>158</v>
      </c>
      <c r="AC79" s="87">
        <v>5.4</v>
      </c>
      <c r="AD79" s="27">
        <v>0.02</v>
      </c>
      <c r="AE79" s="87">
        <v>5.42</v>
      </c>
      <c r="AF79" s="27">
        <v>0.41</v>
      </c>
      <c r="AG79" s="36" t="s">
        <v>276</v>
      </c>
      <c r="AH79" s="35">
        <v>8.44</v>
      </c>
      <c r="AI79" s="27" t="s">
        <v>159</v>
      </c>
      <c r="AJ79" s="87">
        <v>0.22</v>
      </c>
      <c r="AK79" s="27">
        <v>4.91</v>
      </c>
      <c r="AL79" s="87">
        <v>0.42</v>
      </c>
      <c r="AM79" s="27" t="s">
        <v>159</v>
      </c>
      <c r="AN79" s="147">
        <v>0.08</v>
      </c>
      <c r="AO79" s="87">
        <v>0.14000000000000001</v>
      </c>
      <c r="AP79" s="132">
        <v>0.44</v>
      </c>
      <c r="AQ79" s="201">
        <v>0.71130599999999999</v>
      </c>
      <c r="AR79" s="208">
        <v>6.0000000000000002E-6</v>
      </c>
      <c r="AS79" s="36" t="s">
        <v>276</v>
      </c>
      <c r="AT79" s="80">
        <v>56.36</v>
      </c>
      <c r="AU79" s="125" t="str">
        <f t="shared" ref="AU79:AU100" si="46">_xlfn.CONCAT(AV79, " ± ", AW79)</f>
        <v>282 ± 39</v>
      </c>
      <c r="AV79" s="27">
        <v>282</v>
      </c>
      <c r="AW79" s="27">
        <v>39</v>
      </c>
      <c r="AX79" s="203">
        <v>39</v>
      </c>
      <c r="AY79" s="35" t="s">
        <v>160</v>
      </c>
      <c r="AZ79" s="27" t="s">
        <v>160</v>
      </c>
      <c r="BA79" s="27" t="s">
        <v>160</v>
      </c>
      <c r="BB79" s="76" t="s">
        <v>162</v>
      </c>
      <c r="BC79" s="55" t="s">
        <v>162</v>
      </c>
      <c r="BD79" s="55" t="s">
        <v>162</v>
      </c>
      <c r="BE79" s="247">
        <v>0.04</v>
      </c>
      <c r="BF79" s="247">
        <v>0.04</v>
      </c>
      <c r="BG79" s="247">
        <v>7.0000000000000007E-2</v>
      </c>
      <c r="BH79" s="125" t="s">
        <v>168</v>
      </c>
      <c r="BI79" s="259"/>
      <c r="BJ79" s="259"/>
      <c r="BK79" s="27"/>
      <c r="BL79" s="36" t="s">
        <v>276</v>
      </c>
      <c r="BM79" s="27" t="s">
        <v>176</v>
      </c>
      <c r="BN79" s="27" t="s">
        <v>176</v>
      </c>
      <c r="BO79" s="27" t="s">
        <v>176</v>
      </c>
      <c r="BP79" s="27" t="s">
        <v>184</v>
      </c>
      <c r="BQ79" s="27" t="s">
        <v>185</v>
      </c>
      <c r="BR79" s="27" t="s">
        <v>185</v>
      </c>
      <c r="BS79" s="34"/>
      <c r="BT79" s="141">
        <v>447.6</v>
      </c>
      <c r="BU79" s="87">
        <v>6.92</v>
      </c>
      <c r="BV79" s="87"/>
      <c r="BW79" s="36" t="s">
        <v>276</v>
      </c>
      <c r="BX79" s="121">
        <v>4.7553454112741278</v>
      </c>
      <c r="BY79" s="117">
        <v>4.7500208328220221</v>
      </c>
      <c r="BZ79" s="117">
        <v>-5.3245784521056549E-3</v>
      </c>
      <c r="CA79" s="117">
        <v>9.5053662440961499</v>
      </c>
      <c r="CB79" s="143">
        <v>-5.6016552286060395E-2</v>
      </c>
      <c r="CC79" s="117">
        <f t="shared" ref="CC79:CC100" si="47">(K79/18.998)+(L79/35.45)+(2*(M79/96.06))+(O79/62.004)+R79</f>
        <v>4.7553454112741278</v>
      </c>
      <c r="CD79" s="117">
        <f t="shared" ref="CD79:CD100" si="48">(2*((W79/137.327)+(X79/40.078)+(AA79/24.305)+(AF79/87.62)))+(Z79/39.0983)+(AC79/22.99)+(10^-BU79)</f>
        <v>4.7500208328220221</v>
      </c>
      <c r="CE79" s="117">
        <f t="shared" ref="CE79:CE112" si="49">CD79-CC79</f>
        <v>-5.3245784521056549E-3</v>
      </c>
      <c r="CF79" s="117">
        <f t="shared" ref="CF79:CF112" si="50">CC79+CD79</f>
        <v>9.5053662440961499</v>
      </c>
      <c r="CG79" s="143">
        <f t="shared" ref="CG79:CG112" si="51">(CE79/CF79)*100</f>
        <v>-5.6016552286060395E-2</v>
      </c>
      <c r="CH79" s="27" t="str">
        <f t="shared" ref="CH79:CH101" si="52">IF(Z79&gt;10, "CHECK", "PASS")</f>
        <v>PASS</v>
      </c>
      <c r="CI79" s="87">
        <f t="shared" ref="CI79:CI100" si="53">CD79/(0.01*BT79)</f>
        <v>1.0612200252059925</v>
      </c>
      <c r="CJ79" s="87">
        <f t="shared" ref="CJ79:CJ100" si="54">CC79/(0.01*BT79)</f>
        <v>1.0624096093105737</v>
      </c>
      <c r="CK79" s="118" t="e">
        <f t="shared" ref="CK79:CK100" si="55">X79+AA79+AC79+L79+M79+(Q79/1.67)+Z79+(2.14*AE79)+O79+K79+AF79+W79+AB79</f>
        <v>#VALUE!</v>
      </c>
      <c r="CL79" s="132" t="e">
        <f t="shared" ref="CL79:CL100" si="56">CK79/BT79</f>
        <v>#VALUE!</v>
      </c>
      <c r="CM79" s="133">
        <v>252.68037516695318</v>
      </c>
      <c r="CN79" s="87" t="s">
        <v>164</v>
      </c>
      <c r="CO79" s="87">
        <v>1.06</v>
      </c>
      <c r="CP79" s="87">
        <v>1.06</v>
      </c>
      <c r="CQ79" s="27">
        <v>0.56000000000000005</v>
      </c>
      <c r="CR79" s="87">
        <f t="shared" si="42"/>
        <v>1.06</v>
      </c>
      <c r="CS79" s="87">
        <f t="shared" si="42"/>
        <v>1.06</v>
      </c>
      <c r="CT79" s="87" t="e">
        <f t="shared" si="43"/>
        <v>#VALUE!</v>
      </c>
    </row>
    <row r="80" spans="1:102" ht="15.75">
      <c r="A80" s="36" t="s">
        <v>277</v>
      </c>
      <c r="B80" s="27" t="s">
        <v>155</v>
      </c>
      <c r="C80" s="114">
        <v>7.41</v>
      </c>
      <c r="D80" s="31">
        <v>13.8</v>
      </c>
      <c r="E80" s="115">
        <v>0.62</v>
      </c>
      <c r="F80" s="27">
        <v>526</v>
      </c>
      <c r="G80" s="27" t="s">
        <v>166</v>
      </c>
      <c r="H80" s="118">
        <v>232</v>
      </c>
      <c r="I80" s="118"/>
      <c r="J80" s="36" t="s">
        <v>277</v>
      </c>
      <c r="K80" s="134">
        <v>0.34595883521445325</v>
      </c>
      <c r="L80" s="117">
        <v>16.552606959174735</v>
      </c>
      <c r="M80" s="117">
        <v>23.527547648620068</v>
      </c>
      <c r="N80" s="87">
        <v>0.05</v>
      </c>
      <c r="O80" s="87">
        <v>0.73996425682704703</v>
      </c>
      <c r="P80" s="118"/>
      <c r="Q80" s="118">
        <v>232</v>
      </c>
      <c r="R80" s="132">
        <f t="shared" si="44"/>
        <v>4.6359713409047538</v>
      </c>
      <c r="S80" s="118">
        <v>239.8</v>
      </c>
      <c r="T80" s="87">
        <f t="shared" si="45"/>
        <v>4.7918358946075861</v>
      </c>
      <c r="U80" s="36" t="s">
        <v>277</v>
      </c>
      <c r="V80" s="35">
        <v>0.01</v>
      </c>
      <c r="W80" s="27">
        <v>0.23</v>
      </c>
      <c r="X80" s="27">
        <v>45.3</v>
      </c>
      <c r="Y80" s="27" t="s">
        <v>158</v>
      </c>
      <c r="Z80" s="27">
        <v>2.36</v>
      </c>
      <c r="AA80" s="27">
        <v>24.4</v>
      </c>
      <c r="AB80" s="87">
        <v>0.01</v>
      </c>
      <c r="AC80" s="27">
        <v>27.7</v>
      </c>
      <c r="AD80" s="27" t="s">
        <v>178</v>
      </c>
      <c r="AE80" s="87">
        <v>4.79</v>
      </c>
      <c r="AF80" s="87">
        <v>1.8</v>
      </c>
      <c r="AG80" s="36" t="s">
        <v>277</v>
      </c>
      <c r="AH80" s="121">
        <v>14.56</v>
      </c>
      <c r="AI80" s="87" t="s">
        <v>159</v>
      </c>
      <c r="AJ80" s="87">
        <v>0.19</v>
      </c>
      <c r="AK80" s="87">
        <v>0.2</v>
      </c>
      <c r="AL80" s="87">
        <v>0.36</v>
      </c>
      <c r="AM80" s="87" t="s">
        <v>159</v>
      </c>
      <c r="AN80" s="147">
        <v>0.11</v>
      </c>
      <c r="AO80" s="87" t="s">
        <v>159</v>
      </c>
      <c r="AP80" s="132" t="s">
        <v>159</v>
      </c>
      <c r="AQ80" s="201">
        <v>0.71161600000000003</v>
      </c>
      <c r="AR80" s="208">
        <v>6.0000000000000002E-6</v>
      </c>
      <c r="AS80" s="36" t="s">
        <v>277</v>
      </c>
      <c r="AT80" s="204">
        <v>61.93</v>
      </c>
      <c r="AU80" s="125" t="str">
        <f t="shared" si="46"/>
        <v>95 ± 9</v>
      </c>
      <c r="AV80" s="87">
        <v>95</v>
      </c>
      <c r="AW80" s="87">
        <v>9</v>
      </c>
      <c r="AX80" s="203">
        <v>9.4600000000000009</v>
      </c>
      <c r="AY80" s="134">
        <v>1.9E-2</v>
      </c>
      <c r="AZ80" s="87" t="s">
        <v>160</v>
      </c>
      <c r="BA80" s="87" t="s">
        <v>160</v>
      </c>
      <c r="BB80" s="114" t="s">
        <v>162</v>
      </c>
      <c r="BC80" s="87" t="s">
        <v>162</v>
      </c>
      <c r="BD80" s="87" t="s">
        <v>162</v>
      </c>
      <c r="BE80" s="247">
        <v>0.14000000000000001</v>
      </c>
      <c r="BF80" s="247">
        <v>0.33</v>
      </c>
      <c r="BG80" s="247">
        <v>0.47</v>
      </c>
      <c r="BH80" s="125" t="s">
        <v>168</v>
      </c>
      <c r="BI80" s="87"/>
      <c r="BJ80" s="87"/>
      <c r="BK80" s="87"/>
      <c r="BL80" s="36" t="s">
        <v>277</v>
      </c>
      <c r="BM80" s="87" t="s">
        <v>176</v>
      </c>
      <c r="BN80" s="87" t="s">
        <v>176</v>
      </c>
      <c r="BO80" s="87" t="s">
        <v>176</v>
      </c>
      <c r="BP80" s="87" t="s">
        <v>184</v>
      </c>
      <c r="BQ80" s="87" t="s">
        <v>185</v>
      </c>
      <c r="BR80" s="87" t="s">
        <v>185</v>
      </c>
      <c r="BS80" s="132"/>
      <c r="BT80" s="35">
        <v>526</v>
      </c>
      <c r="BU80" s="87">
        <v>7.41</v>
      </c>
      <c r="BV80" s="87"/>
      <c r="BW80" s="36" t="s">
        <v>277</v>
      </c>
      <c r="BX80" s="121">
        <v>5.6228951047094951</v>
      </c>
      <c r="BY80" s="117">
        <v>5.5780777492951481</v>
      </c>
      <c r="BZ80" s="117">
        <v>-4.4817355414346949E-2</v>
      </c>
      <c r="CA80" s="117">
        <v>11.200972854004643</v>
      </c>
      <c r="CB80" s="143">
        <v>-0.4001202038296483</v>
      </c>
      <c r="CC80" s="117">
        <f t="shared" si="47"/>
        <v>5.6228951047094951</v>
      </c>
      <c r="CD80" s="117">
        <f t="shared" si="48"/>
        <v>5.5780777492951481</v>
      </c>
      <c r="CE80" s="117">
        <f t="shared" si="49"/>
        <v>-4.4817355414346949E-2</v>
      </c>
      <c r="CF80" s="117">
        <f t="shared" si="50"/>
        <v>11.200972854004643</v>
      </c>
      <c r="CG80" s="143">
        <f t="shared" si="51"/>
        <v>-0.4001202038296483</v>
      </c>
      <c r="CH80" s="27" t="str">
        <f t="shared" si="52"/>
        <v>PASS</v>
      </c>
      <c r="CI80" s="87">
        <f t="shared" si="53"/>
        <v>1.0604710549990777</v>
      </c>
      <c r="CJ80" s="87">
        <f t="shared" si="54"/>
        <v>1.0689914647736682</v>
      </c>
      <c r="CK80" s="118">
        <f t="shared" si="55"/>
        <v>292.13883338845909</v>
      </c>
      <c r="CL80" s="132">
        <f t="shared" si="56"/>
        <v>0.55539702165106286</v>
      </c>
      <c r="CM80" s="133">
        <v>292.13883338845909</v>
      </c>
      <c r="CN80" s="87" t="s">
        <v>164</v>
      </c>
      <c r="CO80" s="87">
        <v>1.06</v>
      </c>
      <c r="CP80" s="87">
        <v>1.07</v>
      </c>
      <c r="CQ80" s="27">
        <v>0.56000000000000005</v>
      </c>
      <c r="CR80" s="87">
        <f t="shared" si="42"/>
        <v>1.06</v>
      </c>
      <c r="CS80" s="87">
        <f t="shared" si="42"/>
        <v>1.07</v>
      </c>
      <c r="CT80" s="87">
        <f t="shared" si="43"/>
        <v>0.56000000000000005</v>
      </c>
    </row>
    <row r="81" spans="1:98" ht="15.75">
      <c r="A81" s="36" t="s">
        <v>278</v>
      </c>
      <c r="B81" s="27" t="s">
        <v>155</v>
      </c>
      <c r="C81" s="114">
        <v>7.05</v>
      </c>
      <c r="D81" s="31">
        <v>15.4</v>
      </c>
      <c r="E81" s="115">
        <v>1.0680000000000001</v>
      </c>
      <c r="F81" s="27">
        <v>548</v>
      </c>
      <c r="G81" s="27" t="s">
        <v>166</v>
      </c>
      <c r="H81" s="118">
        <v>264</v>
      </c>
      <c r="I81" s="118"/>
      <c r="J81" s="36" t="s">
        <v>278</v>
      </c>
      <c r="K81" s="134">
        <v>0.13479849813701386</v>
      </c>
      <c r="L81" s="87">
        <v>2.2267619420685403</v>
      </c>
      <c r="M81" s="117">
        <v>32.435355941703477</v>
      </c>
      <c r="N81" s="87">
        <v>0.02</v>
      </c>
      <c r="O81" s="87">
        <v>0.27614657130008546</v>
      </c>
      <c r="P81" s="118"/>
      <c r="Q81" s="118">
        <v>264</v>
      </c>
      <c r="R81" s="132">
        <f t="shared" si="44"/>
        <v>5.2754156637881682</v>
      </c>
      <c r="S81" s="118">
        <v>259.33</v>
      </c>
      <c r="T81" s="87">
        <f t="shared" si="45"/>
        <v>5.1820967579173693</v>
      </c>
      <c r="U81" s="36" t="s">
        <v>278</v>
      </c>
      <c r="V81" s="35">
        <v>0.01</v>
      </c>
      <c r="W81" s="27">
        <v>0.17</v>
      </c>
      <c r="X81" s="27">
        <v>79.5</v>
      </c>
      <c r="Y81" s="27" t="s">
        <v>158</v>
      </c>
      <c r="Z81" s="27">
        <v>2.0699999999999998</v>
      </c>
      <c r="AA81" s="27">
        <v>17.399999999999999</v>
      </c>
      <c r="AB81" s="87">
        <v>0.04</v>
      </c>
      <c r="AC81" s="27">
        <v>10.9</v>
      </c>
      <c r="AD81" s="27">
        <v>0.02</v>
      </c>
      <c r="AE81" s="87">
        <v>7.25</v>
      </c>
      <c r="AF81" s="27">
        <v>1.07</v>
      </c>
      <c r="AG81" s="36" t="s">
        <v>278</v>
      </c>
      <c r="AH81" s="121">
        <v>10.32</v>
      </c>
      <c r="AI81" s="27" t="s">
        <v>159</v>
      </c>
      <c r="AJ81" s="87">
        <v>0.22</v>
      </c>
      <c r="AK81" s="27">
        <v>3.08</v>
      </c>
      <c r="AL81" s="87">
        <v>0.48</v>
      </c>
      <c r="AM81" s="27" t="s">
        <v>159</v>
      </c>
      <c r="AN81" s="27" t="s">
        <v>159</v>
      </c>
      <c r="AO81" s="87">
        <v>0.16</v>
      </c>
      <c r="AP81" s="34" t="s">
        <v>159</v>
      </c>
      <c r="AQ81" s="201">
        <v>0.71174700000000002</v>
      </c>
      <c r="AR81" s="208">
        <v>6.0000000000000002E-6</v>
      </c>
      <c r="AS81" s="36" t="s">
        <v>278</v>
      </c>
      <c r="AT81" s="80">
        <v>73.260000000000005</v>
      </c>
      <c r="AU81" s="125" t="str">
        <f t="shared" si="46"/>
        <v>37 ± 11</v>
      </c>
      <c r="AV81" s="27">
        <v>37</v>
      </c>
      <c r="AW81" s="27">
        <v>11</v>
      </c>
      <c r="AX81" s="203">
        <v>11.1</v>
      </c>
      <c r="AY81" s="35">
        <v>4.4999999999999999E-4</v>
      </c>
      <c r="AZ81" s="27" t="s">
        <v>160</v>
      </c>
      <c r="BA81" s="27" t="s">
        <v>160</v>
      </c>
      <c r="BB81" s="35" t="s">
        <v>162</v>
      </c>
      <c r="BC81" s="27" t="s">
        <v>162</v>
      </c>
      <c r="BD81" s="27" t="s">
        <v>162</v>
      </c>
      <c r="BE81" s="247">
        <v>0.18</v>
      </c>
      <c r="BF81" s="247">
        <v>0.14000000000000001</v>
      </c>
      <c r="BG81" s="247">
        <v>0.32</v>
      </c>
      <c r="BH81" s="125" t="s">
        <v>168</v>
      </c>
      <c r="BI81" s="27"/>
      <c r="BJ81" s="27"/>
      <c r="BK81" s="27"/>
      <c r="BL81" s="36" t="s">
        <v>278</v>
      </c>
      <c r="BM81" s="27" t="s">
        <v>176</v>
      </c>
      <c r="BN81" s="27" t="s">
        <v>176</v>
      </c>
      <c r="BO81" s="27" t="s">
        <v>176</v>
      </c>
      <c r="BP81" s="27" t="s">
        <v>184</v>
      </c>
      <c r="BQ81" s="27" t="s">
        <v>185</v>
      </c>
      <c r="BR81" s="27" t="s">
        <v>185</v>
      </c>
      <c r="BS81" s="34"/>
      <c r="BT81" s="35">
        <v>548</v>
      </c>
      <c r="BU81" s="87">
        <v>7.05</v>
      </c>
      <c r="BV81" s="87"/>
      <c r="BW81" s="36" t="s">
        <v>278</v>
      </c>
      <c r="BX81" s="121">
        <v>6.0250934277965946</v>
      </c>
      <c r="BY81" s="117">
        <v>5.9530302306850711</v>
      </c>
      <c r="BZ81" s="117">
        <v>-7.2063197111523536E-2</v>
      </c>
      <c r="CA81" s="117">
        <v>11.978123658481666</v>
      </c>
      <c r="CB81" s="143">
        <v>-0.60162341921137086</v>
      </c>
      <c r="CC81" s="117">
        <f t="shared" si="47"/>
        <v>6.0250934277965946</v>
      </c>
      <c r="CD81" s="117">
        <f t="shared" si="48"/>
        <v>5.9530302306850711</v>
      </c>
      <c r="CE81" s="117">
        <f t="shared" si="49"/>
        <v>-7.2063197111523536E-2</v>
      </c>
      <c r="CF81" s="117">
        <f t="shared" si="50"/>
        <v>11.978123658481666</v>
      </c>
      <c r="CG81" s="143">
        <f t="shared" si="51"/>
        <v>-0.60162341921137086</v>
      </c>
      <c r="CH81" s="27" t="str">
        <f t="shared" si="52"/>
        <v>PASS</v>
      </c>
      <c r="CI81" s="87">
        <f t="shared" si="53"/>
        <v>1.0863193851615092</v>
      </c>
      <c r="CJ81" s="87">
        <f t="shared" si="54"/>
        <v>1.0994696036125171</v>
      </c>
      <c r="CK81" s="118">
        <f t="shared" si="55"/>
        <v>319.82189528853849</v>
      </c>
      <c r="CL81" s="132">
        <f t="shared" si="56"/>
        <v>0.58361659724185855</v>
      </c>
      <c r="CM81" s="133">
        <v>319.82189528853849</v>
      </c>
      <c r="CN81" s="87" t="s">
        <v>164</v>
      </c>
      <c r="CO81" s="87">
        <v>1.0900000000000001</v>
      </c>
      <c r="CP81" s="87">
        <v>1.1000000000000001</v>
      </c>
      <c r="CQ81" s="27">
        <v>0.57999999999999996</v>
      </c>
      <c r="CR81" s="87">
        <f t="shared" si="42"/>
        <v>1.0900000000000001</v>
      </c>
      <c r="CS81" s="87">
        <f t="shared" si="42"/>
        <v>1.1000000000000001</v>
      </c>
      <c r="CT81" s="87">
        <f t="shared" si="43"/>
        <v>0.57999999999999996</v>
      </c>
    </row>
    <row r="82" spans="1:98" ht="15.75">
      <c r="A82" s="36" t="s">
        <v>279</v>
      </c>
      <c r="B82" s="27" t="s">
        <v>170</v>
      </c>
      <c r="C82" s="114">
        <v>7.36</v>
      </c>
      <c r="D82" s="31">
        <v>18.100000000000001</v>
      </c>
      <c r="E82" s="115">
        <v>8.6760000000000002</v>
      </c>
      <c r="F82" s="27">
        <v>539</v>
      </c>
      <c r="G82" s="27" t="s">
        <v>166</v>
      </c>
      <c r="H82" s="118">
        <v>240</v>
      </c>
      <c r="I82" s="118"/>
      <c r="J82" s="36" t="s">
        <v>279</v>
      </c>
      <c r="K82" s="134">
        <v>9.7757217186019735E-2</v>
      </c>
      <c r="L82" s="87">
        <v>3.7915567603077625</v>
      </c>
      <c r="M82" s="117">
        <v>31.860569048195952</v>
      </c>
      <c r="N82" s="87">
        <v>0.02</v>
      </c>
      <c r="O82" s="87">
        <v>6.6232582917041825</v>
      </c>
      <c r="P82" s="118"/>
      <c r="Q82" s="118">
        <v>240</v>
      </c>
      <c r="R82" s="132">
        <f t="shared" si="44"/>
        <v>4.7958324216256072</v>
      </c>
      <c r="S82" s="118">
        <v>251.06</v>
      </c>
      <c r="T82" s="87">
        <f t="shared" si="45"/>
        <v>5.0168403657221878</v>
      </c>
      <c r="U82" s="36" t="s">
        <v>279</v>
      </c>
      <c r="V82" s="35">
        <v>0.01</v>
      </c>
      <c r="W82" s="27">
        <v>0.1</v>
      </c>
      <c r="X82" s="27">
        <v>101</v>
      </c>
      <c r="Y82" s="27" t="s">
        <v>158</v>
      </c>
      <c r="Z82" s="27">
        <v>0.03</v>
      </c>
      <c r="AA82" s="27">
        <v>6.17</v>
      </c>
      <c r="AB82" s="27" t="s">
        <v>158</v>
      </c>
      <c r="AC82" s="87">
        <v>3.4</v>
      </c>
      <c r="AD82" s="27">
        <v>0.02</v>
      </c>
      <c r="AE82" s="87">
        <v>4.07</v>
      </c>
      <c r="AF82" s="27">
        <v>0.24</v>
      </c>
      <c r="AG82" s="36" t="s">
        <v>279</v>
      </c>
      <c r="AH82" s="35">
        <v>4.87</v>
      </c>
      <c r="AI82" s="27" t="s">
        <v>159</v>
      </c>
      <c r="AJ82" s="87">
        <v>0.12</v>
      </c>
      <c r="AK82" s="27" t="s">
        <v>159</v>
      </c>
      <c r="AL82" s="87">
        <v>0.15</v>
      </c>
      <c r="AM82" s="27" t="s">
        <v>159</v>
      </c>
      <c r="AN82" s="27" t="s">
        <v>159</v>
      </c>
      <c r="AO82" s="27" t="s">
        <v>159</v>
      </c>
      <c r="AP82" s="132">
        <v>0.54</v>
      </c>
      <c r="AQ82" s="201">
        <v>0.71171499999999999</v>
      </c>
      <c r="AR82" s="208">
        <v>7.9999999999999996E-6</v>
      </c>
      <c r="AS82" s="36" t="s">
        <v>279</v>
      </c>
      <c r="AT82" s="80">
        <v>65.42</v>
      </c>
      <c r="AU82" s="125" t="str">
        <f t="shared" si="46"/>
        <v>54 ± 21</v>
      </c>
      <c r="AV82" s="27">
        <v>54</v>
      </c>
      <c r="AW82" s="27">
        <v>21</v>
      </c>
      <c r="AX82" s="203">
        <v>20.9</v>
      </c>
      <c r="AY82" s="35" t="s">
        <v>160</v>
      </c>
      <c r="AZ82" s="27" t="s">
        <v>160</v>
      </c>
      <c r="BA82" s="27" t="s">
        <v>160</v>
      </c>
      <c r="BB82" s="35" t="s">
        <v>162</v>
      </c>
      <c r="BC82" s="27" t="s">
        <v>162</v>
      </c>
      <c r="BD82" s="27" t="s">
        <v>162</v>
      </c>
      <c r="BE82" s="247">
        <v>7.0000000000000007E-2</v>
      </c>
      <c r="BF82" s="247">
        <v>0.12</v>
      </c>
      <c r="BG82" s="247">
        <v>0.19</v>
      </c>
      <c r="BH82" s="125" t="s">
        <v>168</v>
      </c>
      <c r="BI82" s="27"/>
      <c r="BJ82" s="27"/>
      <c r="BK82" s="27"/>
      <c r="BL82" s="36" t="s">
        <v>279</v>
      </c>
      <c r="BM82" s="27" t="s">
        <v>176</v>
      </c>
      <c r="BN82" s="27" t="s">
        <v>176</v>
      </c>
      <c r="BO82" s="27" t="s">
        <v>176</v>
      </c>
      <c r="BP82" s="27" t="s">
        <v>184</v>
      </c>
      <c r="BQ82" s="27" t="s">
        <v>185</v>
      </c>
      <c r="BR82" s="27" t="s">
        <v>185</v>
      </c>
      <c r="BS82" s="34"/>
      <c r="BT82" s="35">
        <v>539</v>
      </c>
      <c r="BU82" s="87">
        <v>7.36</v>
      </c>
      <c r="BV82" s="87"/>
      <c r="BW82" s="36" t="s">
        <v>279</v>
      </c>
      <c r="BX82" s="121">
        <v>5.6781002548442441</v>
      </c>
      <c r="BY82" s="117">
        <v>5.7034784340284297</v>
      </c>
      <c r="BZ82" s="117">
        <v>2.5378179184185612E-2</v>
      </c>
      <c r="CA82" s="117">
        <v>11.381578688872674</v>
      </c>
      <c r="CB82" s="143">
        <v>0.22297591465933342</v>
      </c>
      <c r="CC82" s="117">
        <f t="shared" si="47"/>
        <v>5.6781002548442441</v>
      </c>
      <c r="CD82" s="117">
        <f t="shared" si="48"/>
        <v>5.7034784340284297</v>
      </c>
      <c r="CE82" s="117">
        <f t="shared" si="49"/>
        <v>2.5378179184185612E-2</v>
      </c>
      <c r="CF82" s="117">
        <f t="shared" si="50"/>
        <v>11.381578688872674</v>
      </c>
      <c r="CG82" s="143">
        <f t="shared" si="51"/>
        <v>0.22297591465933342</v>
      </c>
      <c r="CH82" s="27" t="str">
        <f t="shared" si="52"/>
        <v>PASS</v>
      </c>
      <c r="CI82" s="87">
        <f t="shared" si="53"/>
        <v>1.0581592641982245</v>
      </c>
      <c r="CJ82" s="87">
        <f t="shared" si="54"/>
        <v>1.0534508821603421</v>
      </c>
      <c r="CK82" s="118" t="e">
        <f t="shared" si="55"/>
        <v>#VALUE!</v>
      </c>
      <c r="CL82" s="132" t="e">
        <f t="shared" si="56"/>
        <v>#VALUE!</v>
      </c>
      <c r="CM82" s="133">
        <v>305.73551616769328</v>
      </c>
      <c r="CN82" s="87" t="s">
        <v>164</v>
      </c>
      <c r="CO82" s="87">
        <v>1.06</v>
      </c>
      <c r="CP82" s="87">
        <v>1.05</v>
      </c>
      <c r="CQ82" s="27">
        <v>0.56999999999999995</v>
      </c>
      <c r="CR82" s="87">
        <f t="shared" si="42"/>
        <v>1.06</v>
      </c>
      <c r="CS82" s="87">
        <f t="shared" si="42"/>
        <v>1.05</v>
      </c>
      <c r="CT82" s="87" t="e">
        <f t="shared" si="43"/>
        <v>#VALUE!</v>
      </c>
    </row>
    <row r="83" spans="1:98" ht="15.75">
      <c r="A83" s="36" t="s">
        <v>280</v>
      </c>
      <c r="B83" s="27" t="s">
        <v>155</v>
      </c>
      <c r="C83" s="114">
        <v>6.87</v>
      </c>
      <c r="D83" s="31">
        <v>12</v>
      </c>
      <c r="E83" s="115">
        <v>0.40899999999999997</v>
      </c>
      <c r="F83" s="27">
        <v>536</v>
      </c>
      <c r="G83" s="27" t="s">
        <v>166</v>
      </c>
      <c r="H83" s="118">
        <v>244</v>
      </c>
      <c r="I83" s="118"/>
      <c r="J83" s="36" t="s">
        <v>280</v>
      </c>
      <c r="K83" s="134">
        <v>0.1294888348351573</v>
      </c>
      <c r="L83" s="87">
        <v>4.0232764690637639</v>
      </c>
      <c r="M83" s="117">
        <v>41.47489723320885</v>
      </c>
      <c r="N83" s="87">
        <v>0.03</v>
      </c>
      <c r="O83" s="87">
        <v>0.1178009897602753</v>
      </c>
      <c r="P83" s="118"/>
      <c r="Q83" s="118">
        <v>244</v>
      </c>
      <c r="R83" s="132">
        <f t="shared" si="44"/>
        <v>4.8757629619860339</v>
      </c>
      <c r="S83" s="118">
        <v>225.02</v>
      </c>
      <c r="T83" s="87">
        <f t="shared" si="45"/>
        <v>4.4964925479758096</v>
      </c>
      <c r="U83" s="36" t="s">
        <v>280</v>
      </c>
      <c r="V83" s="35">
        <v>0.01</v>
      </c>
      <c r="W83" s="27">
        <v>0.15</v>
      </c>
      <c r="X83" s="27">
        <v>81.7</v>
      </c>
      <c r="Y83" s="87">
        <v>0.5</v>
      </c>
      <c r="Z83" s="27">
        <v>1.18</v>
      </c>
      <c r="AA83" s="27">
        <v>17.2</v>
      </c>
      <c r="AB83" s="87">
        <v>0.19</v>
      </c>
      <c r="AC83" s="27">
        <v>4.9800000000000004</v>
      </c>
      <c r="AD83" s="27">
        <v>0.02</v>
      </c>
      <c r="AE83" s="87">
        <v>6.59</v>
      </c>
      <c r="AF83" s="27">
        <v>0.49</v>
      </c>
      <c r="AG83" s="36" t="s">
        <v>280</v>
      </c>
      <c r="AH83" s="114">
        <v>9.8000000000000007</v>
      </c>
      <c r="AI83" s="27" t="s">
        <v>159</v>
      </c>
      <c r="AJ83" s="87">
        <v>0.11</v>
      </c>
      <c r="AK83" s="27" t="s">
        <v>159</v>
      </c>
      <c r="AL83" s="87">
        <v>0.13</v>
      </c>
      <c r="AM83" s="27" t="s">
        <v>159</v>
      </c>
      <c r="AN83" s="27" t="s">
        <v>159</v>
      </c>
      <c r="AO83" s="87">
        <v>0.14000000000000001</v>
      </c>
      <c r="AP83" s="34" t="s">
        <v>159</v>
      </c>
      <c r="AQ83" s="201">
        <v>0.71182100000000004</v>
      </c>
      <c r="AR83" s="208">
        <v>6.0000000000000002E-6</v>
      </c>
      <c r="AS83" s="36" t="s">
        <v>280</v>
      </c>
      <c r="AT83" s="80">
        <v>68.510000000000005</v>
      </c>
      <c r="AU83" s="125" t="str">
        <f t="shared" si="46"/>
        <v>21 ± 5</v>
      </c>
      <c r="AV83" s="27">
        <v>21</v>
      </c>
      <c r="AW83" s="27">
        <v>5</v>
      </c>
      <c r="AX83" s="203">
        <v>4.8899999999999997</v>
      </c>
      <c r="AY83" s="35">
        <v>1.4E-3</v>
      </c>
      <c r="AZ83" s="27" t="s">
        <v>160</v>
      </c>
      <c r="BA83" s="27" t="s">
        <v>160</v>
      </c>
      <c r="BB83" s="35" t="s">
        <v>162</v>
      </c>
      <c r="BC83" s="27" t="s">
        <v>162</v>
      </c>
      <c r="BD83" s="27" t="s">
        <v>162</v>
      </c>
      <c r="BE83" s="247">
        <v>0.13</v>
      </c>
      <c r="BF83" s="247">
        <v>0.16</v>
      </c>
      <c r="BG83" s="247">
        <v>0.3</v>
      </c>
      <c r="BH83" s="125" t="s">
        <v>168</v>
      </c>
      <c r="BI83" s="27"/>
      <c r="BJ83" s="27"/>
      <c r="BK83" s="27"/>
      <c r="BL83" s="36" t="s">
        <v>280</v>
      </c>
      <c r="BM83" s="27" t="s">
        <v>176</v>
      </c>
      <c r="BN83" s="27" t="s">
        <v>176</v>
      </c>
      <c r="BO83" s="27" t="s">
        <v>176</v>
      </c>
      <c r="BP83" s="27" t="s">
        <v>184</v>
      </c>
      <c r="BQ83" s="27" t="s">
        <v>185</v>
      </c>
      <c r="BR83" s="27" t="s">
        <v>185</v>
      </c>
      <c r="BS83" s="34"/>
      <c r="BT83" s="35">
        <v>536</v>
      </c>
      <c r="BU83" s="87">
        <v>6.87</v>
      </c>
      <c r="BV83" s="87"/>
      <c r="BW83" s="36" t="s">
        <v>280</v>
      </c>
      <c r="BX83" s="121">
        <v>5.8614910121053434</v>
      </c>
      <c r="BY83" s="117">
        <v>5.7525620124597214</v>
      </c>
      <c r="BZ83" s="117">
        <v>-0.10892899964562197</v>
      </c>
      <c r="CA83" s="117">
        <v>11.614053024565065</v>
      </c>
      <c r="CB83" s="143">
        <v>-0.93790685659196282</v>
      </c>
      <c r="CC83" s="117">
        <f t="shared" si="47"/>
        <v>5.8614910121053434</v>
      </c>
      <c r="CD83" s="117">
        <f t="shared" si="48"/>
        <v>5.7525620124597214</v>
      </c>
      <c r="CE83" s="117">
        <f t="shared" si="49"/>
        <v>-0.10892899964562197</v>
      </c>
      <c r="CF83" s="117">
        <f t="shared" si="50"/>
        <v>11.614053024565065</v>
      </c>
      <c r="CG83" s="143">
        <f t="shared" si="51"/>
        <v>-0.93790685659196282</v>
      </c>
      <c r="CH83" s="27" t="str">
        <f t="shared" si="52"/>
        <v>PASS</v>
      </c>
      <c r="CI83" s="87">
        <f t="shared" si="53"/>
        <v>1.0732391814290525</v>
      </c>
      <c r="CJ83" s="87">
        <f t="shared" si="54"/>
        <v>1.0935617559898028</v>
      </c>
      <c r="CK83" s="118">
        <f t="shared" si="55"/>
        <v>311.84584795800578</v>
      </c>
      <c r="CL83" s="132">
        <f t="shared" si="56"/>
        <v>0.58180195514553312</v>
      </c>
      <c r="CM83" s="133">
        <v>311.84584795800578</v>
      </c>
      <c r="CN83" s="87" t="s">
        <v>164</v>
      </c>
      <c r="CO83" s="87">
        <v>1.07</v>
      </c>
      <c r="CP83" s="87">
        <v>1.0900000000000001</v>
      </c>
      <c r="CQ83" s="27">
        <v>0.57999999999999996</v>
      </c>
      <c r="CR83" s="87">
        <f t="shared" si="42"/>
        <v>1.07</v>
      </c>
      <c r="CS83" s="87">
        <f t="shared" si="42"/>
        <v>1.0900000000000001</v>
      </c>
      <c r="CT83" s="87">
        <f t="shared" si="43"/>
        <v>0.57999999999999996</v>
      </c>
    </row>
    <row r="84" spans="1:98" ht="15.75">
      <c r="A84" s="36" t="s">
        <v>281</v>
      </c>
      <c r="B84" s="27" t="s">
        <v>155</v>
      </c>
      <c r="C84" s="114">
        <v>7.18</v>
      </c>
      <c r="D84" s="31">
        <v>13.3</v>
      </c>
      <c r="E84" s="115">
        <v>9.173</v>
      </c>
      <c r="F84" s="27">
        <v>525</v>
      </c>
      <c r="G84" s="27" t="s">
        <v>166</v>
      </c>
      <c r="H84" s="118">
        <v>247</v>
      </c>
      <c r="I84" s="118"/>
      <c r="J84" s="36" t="s">
        <v>281</v>
      </c>
      <c r="K84" s="134">
        <v>5.4043796494224181E-2</v>
      </c>
      <c r="L84" s="87">
        <v>1.1161776960495258</v>
      </c>
      <c r="M84" s="117">
        <v>29.199573028878341</v>
      </c>
      <c r="N84" s="87">
        <v>0.03</v>
      </c>
      <c r="O84" s="87">
        <v>8.3842289741066995</v>
      </c>
      <c r="P84" s="118"/>
      <c r="Q84" s="118">
        <v>247</v>
      </c>
      <c r="R84" s="132">
        <f t="shared" si="44"/>
        <v>4.9357108672563541</v>
      </c>
      <c r="S84" s="118">
        <v>247.49</v>
      </c>
      <c r="T84" s="87">
        <f t="shared" si="45"/>
        <v>4.9455023584505069</v>
      </c>
      <c r="U84" s="36" t="s">
        <v>281</v>
      </c>
      <c r="V84" s="35">
        <v>0.01</v>
      </c>
      <c r="W84" s="27">
        <v>0.14000000000000001</v>
      </c>
      <c r="X84" s="27">
        <v>95.4</v>
      </c>
      <c r="Y84" s="27" t="s">
        <v>158</v>
      </c>
      <c r="Z84" s="27">
        <v>0.91</v>
      </c>
      <c r="AA84" s="117">
        <v>11</v>
      </c>
      <c r="AB84" s="27" t="s">
        <v>158</v>
      </c>
      <c r="AC84" s="27">
        <v>2.04</v>
      </c>
      <c r="AD84" s="27">
        <v>0.02</v>
      </c>
      <c r="AE84" s="87">
        <v>5.09</v>
      </c>
      <c r="AF84" s="27">
        <v>0.26</v>
      </c>
      <c r="AG84" s="36" t="s">
        <v>281</v>
      </c>
      <c r="AH84" s="35">
        <v>3.32</v>
      </c>
      <c r="AI84" s="27" t="s">
        <v>159</v>
      </c>
      <c r="AJ84" s="87">
        <v>0.34</v>
      </c>
      <c r="AK84" s="27">
        <v>4.26</v>
      </c>
      <c r="AL84" s="27" t="s">
        <v>159</v>
      </c>
      <c r="AM84" s="27" t="s">
        <v>159</v>
      </c>
      <c r="AN84" s="27" t="s">
        <v>159</v>
      </c>
      <c r="AO84" s="27" t="s">
        <v>159</v>
      </c>
      <c r="AP84" s="132">
        <v>0.26</v>
      </c>
      <c r="AQ84" s="201">
        <v>0.71147800000000005</v>
      </c>
      <c r="AR84" s="208">
        <v>6.9999999999999999E-6</v>
      </c>
      <c r="AS84" s="36" t="s">
        <v>281</v>
      </c>
      <c r="AT84" s="80">
        <v>67.17</v>
      </c>
      <c r="AU84" s="125" t="str">
        <f t="shared" si="46"/>
        <v>235 ± 37</v>
      </c>
      <c r="AV84" s="27">
        <v>235</v>
      </c>
      <c r="AW84" s="27">
        <v>37</v>
      </c>
      <c r="AX84" s="203">
        <v>36.5</v>
      </c>
      <c r="AY84" s="35">
        <v>8.4999999999999995E-4</v>
      </c>
      <c r="AZ84" s="27" t="s">
        <v>160</v>
      </c>
      <c r="BA84" s="27" t="s">
        <v>160</v>
      </c>
      <c r="BB84" s="35" t="s">
        <v>162</v>
      </c>
      <c r="BC84" s="27" t="s">
        <v>162</v>
      </c>
      <c r="BD84" s="27" t="s">
        <v>162</v>
      </c>
      <c r="BE84" s="247">
        <v>7.0000000000000007E-2</v>
      </c>
      <c r="BF84" s="247">
        <v>0.11</v>
      </c>
      <c r="BG84" s="247">
        <v>0.17</v>
      </c>
      <c r="BH84" s="125" t="s">
        <v>168</v>
      </c>
      <c r="BI84" s="27"/>
      <c r="BJ84" s="27"/>
      <c r="BK84" s="27"/>
      <c r="BL84" s="36" t="s">
        <v>281</v>
      </c>
      <c r="BM84" s="27" t="s">
        <v>176</v>
      </c>
      <c r="BN84" s="27" t="s">
        <v>176</v>
      </c>
      <c r="BO84" s="27">
        <v>0.1</v>
      </c>
      <c r="BP84" s="27" t="s">
        <v>184</v>
      </c>
      <c r="BQ84" s="27" t="s">
        <v>185</v>
      </c>
      <c r="BR84" s="27" t="s">
        <v>185</v>
      </c>
      <c r="BS84" s="34"/>
      <c r="BT84" s="35">
        <v>525</v>
      </c>
      <c r="BU84" s="87">
        <v>7.18</v>
      </c>
      <c r="BV84" s="87"/>
      <c r="BW84" s="36" t="s">
        <v>281</v>
      </c>
      <c r="BX84" s="121">
        <v>5.713206797188592</v>
      </c>
      <c r="BY84" s="117">
        <v>5.7858627638762474</v>
      </c>
      <c r="BZ84" s="117">
        <v>7.2655966687655393E-2</v>
      </c>
      <c r="CA84" s="117">
        <v>11.499069561064839</v>
      </c>
      <c r="CB84" s="143">
        <v>0.63184213559037983</v>
      </c>
      <c r="CC84" s="117">
        <f t="shared" si="47"/>
        <v>5.713206797188592</v>
      </c>
      <c r="CD84" s="117">
        <f t="shared" si="48"/>
        <v>5.7858627638762474</v>
      </c>
      <c r="CE84" s="117">
        <f t="shared" si="49"/>
        <v>7.2655966687655393E-2</v>
      </c>
      <c r="CF84" s="117">
        <f t="shared" si="50"/>
        <v>11.499069561064839</v>
      </c>
      <c r="CG84" s="143">
        <f t="shared" si="51"/>
        <v>0.63184213559037983</v>
      </c>
      <c r="CH84" s="27" t="str">
        <f t="shared" si="52"/>
        <v>PASS</v>
      </c>
      <c r="CI84" s="87">
        <f t="shared" si="53"/>
        <v>1.10206909788119</v>
      </c>
      <c r="CJ84" s="87">
        <f t="shared" si="54"/>
        <v>1.0882298661311605</v>
      </c>
      <c r="CK84" s="118" t="e">
        <f t="shared" si="55"/>
        <v>#VALUE!</v>
      </c>
      <c r="CL84" s="132" t="e">
        <f t="shared" si="56"/>
        <v>#VALUE!</v>
      </c>
      <c r="CM84" s="133">
        <v>307.30081511229525</v>
      </c>
      <c r="CN84" s="87" t="s">
        <v>164</v>
      </c>
      <c r="CO84" s="87">
        <v>1.1000000000000001</v>
      </c>
      <c r="CP84" s="87">
        <v>1.0900000000000001</v>
      </c>
      <c r="CQ84" s="27">
        <v>0.59</v>
      </c>
      <c r="CR84" s="87">
        <f t="shared" si="42"/>
        <v>1.1000000000000001</v>
      </c>
      <c r="CS84" s="87">
        <f t="shared" si="42"/>
        <v>1.0900000000000001</v>
      </c>
      <c r="CT84" s="87" t="e">
        <f t="shared" si="43"/>
        <v>#VALUE!</v>
      </c>
    </row>
    <row r="85" spans="1:98" ht="15.75">
      <c r="A85" s="36" t="s">
        <v>282</v>
      </c>
      <c r="B85" s="27" t="s">
        <v>170</v>
      </c>
      <c r="C85" s="114">
        <v>7.02</v>
      </c>
      <c r="D85" s="31">
        <v>21.4</v>
      </c>
      <c r="E85" s="115">
        <v>0.58699999999999997</v>
      </c>
      <c r="F85" s="27">
        <v>620</v>
      </c>
      <c r="G85" s="27" t="s">
        <v>166</v>
      </c>
      <c r="H85" s="118">
        <v>304</v>
      </c>
      <c r="I85" s="118"/>
      <c r="J85" s="36" t="s">
        <v>282</v>
      </c>
      <c r="K85" s="134">
        <v>6.5628164288498408E-2</v>
      </c>
      <c r="L85" s="117">
        <v>11.44624515626257</v>
      </c>
      <c r="M85" s="117">
        <v>29.719498454224141</v>
      </c>
      <c r="N85" s="87">
        <v>0.04</v>
      </c>
      <c r="O85" s="87">
        <v>7.4697954786705418</v>
      </c>
      <c r="P85" s="118"/>
      <c r="Q85" s="118">
        <v>304</v>
      </c>
      <c r="R85" s="132">
        <f t="shared" si="44"/>
        <v>6.0747210673924359</v>
      </c>
      <c r="S85" s="118">
        <v>299.56</v>
      </c>
      <c r="T85" s="87">
        <f t="shared" si="45"/>
        <v>5.9859981675923626</v>
      </c>
      <c r="U85" s="36" t="s">
        <v>282</v>
      </c>
      <c r="V85" s="35">
        <v>0.02</v>
      </c>
      <c r="W85" s="27">
        <v>0.17</v>
      </c>
      <c r="X85" s="27">
        <v>127</v>
      </c>
      <c r="Y85" s="27" t="s">
        <v>158</v>
      </c>
      <c r="Z85" s="27">
        <v>1.47</v>
      </c>
      <c r="AA85" s="27">
        <v>7.85</v>
      </c>
      <c r="AB85" s="27" t="s">
        <v>158</v>
      </c>
      <c r="AC85" s="27">
        <v>5.26</v>
      </c>
      <c r="AD85" s="27">
        <v>0.02</v>
      </c>
      <c r="AE85" s="87">
        <v>5.52</v>
      </c>
      <c r="AF85" s="27">
        <v>0.28000000000000003</v>
      </c>
      <c r="AG85" s="36" t="s">
        <v>282</v>
      </c>
      <c r="AH85" s="114">
        <v>6.9</v>
      </c>
      <c r="AI85" s="27" t="s">
        <v>159</v>
      </c>
      <c r="AJ85" s="87">
        <v>0.34</v>
      </c>
      <c r="AK85" s="87">
        <v>4.9000000000000004</v>
      </c>
      <c r="AL85" s="87">
        <v>0.12</v>
      </c>
      <c r="AM85" s="27" t="s">
        <v>159</v>
      </c>
      <c r="AN85" s="27" t="s">
        <v>159</v>
      </c>
      <c r="AO85" s="87">
        <v>0.39</v>
      </c>
      <c r="AP85" s="132">
        <v>0.94</v>
      </c>
      <c r="AQ85" s="201">
        <v>0.71166700000000005</v>
      </c>
      <c r="AR85" s="208">
        <v>6.9999999999999999E-6</v>
      </c>
      <c r="AS85" s="36" t="s">
        <v>282</v>
      </c>
      <c r="AT85" s="80">
        <v>85.54</v>
      </c>
      <c r="AU85" s="125" t="str">
        <f t="shared" si="46"/>
        <v>107 ± 23</v>
      </c>
      <c r="AV85" s="27">
        <v>107</v>
      </c>
      <c r="AW85" s="27">
        <v>23</v>
      </c>
      <c r="AX85" s="203">
        <v>23.3</v>
      </c>
      <c r="AY85" s="35" t="s">
        <v>160</v>
      </c>
      <c r="AZ85" s="27" t="s">
        <v>160</v>
      </c>
      <c r="BA85" s="27" t="s">
        <v>161</v>
      </c>
      <c r="BB85" s="35" t="s">
        <v>162</v>
      </c>
      <c r="BC85" s="27" t="s">
        <v>162</v>
      </c>
      <c r="BD85" s="27" t="s">
        <v>162</v>
      </c>
      <c r="BE85" s="247">
        <v>0.11</v>
      </c>
      <c r="BF85" s="247">
        <v>0.18</v>
      </c>
      <c r="BG85" s="247">
        <v>0.3</v>
      </c>
      <c r="BH85" s="125" t="s">
        <v>168</v>
      </c>
      <c r="BI85" s="27"/>
      <c r="BJ85" s="27"/>
      <c r="BK85" s="27"/>
      <c r="BL85" s="36" t="s">
        <v>282</v>
      </c>
      <c r="BM85" s="27" t="s">
        <v>176</v>
      </c>
      <c r="BN85" s="27" t="s">
        <v>176</v>
      </c>
      <c r="BO85" s="27" t="s">
        <v>176</v>
      </c>
      <c r="BP85" s="27" t="s">
        <v>184</v>
      </c>
      <c r="BQ85" s="27" t="s">
        <v>185</v>
      </c>
      <c r="BR85" s="27" t="s">
        <v>185</v>
      </c>
      <c r="BS85" s="34"/>
      <c r="BT85" s="35">
        <v>620</v>
      </c>
      <c r="BU85" s="87">
        <v>7.02</v>
      </c>
      <c r="BV85" s="87"/>
      <c r="BW85" s="36" t="s">
        <v>282</v>
      </c>
      <c r="BX85" s="121">
        <v>7.1403020391074739</v>
      </c>
      <c r="BY85" s="117">
        <v>7.2588590644011672</v>
      </c>
      <c r="BZ85" s="117">
        <v>0.11855702529369339</v>
      </c>
      <c r="CA85" s="117">
        <v>14.399161103508641</v>
      </c>
      <c r="CB85" s="143">
        <v>0.82336064192520642</v>
      </c>
      <c r="CC85" s="117">
        <f t="shared" si="47"/>
        <v>7.1403020391074739</v>
      </c>
      <c r="CD85" s="117">
        <f t="shared" si="48"/>
        <v>7.2588590644011672</v>
      </c>
      <c r="CE85" s="117">
        <f t="shared" si="49"/>
        <v>0.11855702529369339</v>
      </c>
      <c r="CF85" s="117">
        <f t="shared" si="50"/>
        <v>14.399161103508641</v>
      </c>
      <c r="CG85" s="143">
        <f t="shared" si="51"/>
        <v>0.82336064192520642</v>
      </c>
      <c r="CH85" s="27" t="str">
        <f t="shared" si="52"/>
        <v>PASS</v>
      </c>
      <c r="CI85" s="87">
        <f t="shared" si="53"/>
        <v>1.1707837200647044</v>
      </c>
      <c r="CJ85" s="87">
        <f t="shared" si="54"/>
        <v>1.1516616192108828</v>
      </c>
      <c r="CK85" s="118" t="e">
        <f t="shared" si="55"/>
        <v>#VALUE!</v>
      </c>
      <c r="CL85" s="132" t="e">
        <f t="shared" si="56"/>
        <v>#VALUE!</v>
      </c>
      <c r="CM85" s="133">
        <v>384.5798953971584</v>
      </c>
      <c r="CN85" s="87" t="s">
        <v>164</v>
      </c>
      <c r="CO85" s="87">
        <v>1.17</v>
      </c>
      <c r="CP85" s="87">
        <v>1.1499999999999999</v>
      </c>
      <c r="CQ85" s="27">
        <v>0.62</v>
      </c>
      <c r="CR85" s="87">
        <f t="shared" si="42"/>
        <v>1.17</v>
      </c>
      <c r="CS85" s="87">
        <f t="shared" si="42"/>
        <v>1.1499999999999999</v>
      </c>
      <c r="CT85" s="87" t="e">
        <f t="shared" si="43"/>
        <v>#VALUE!</v>
      </c>
    </row>
    <row r="86" spans="1:98" ht="15.75">
      <c r="A86" s="36" t="s">
        <v>283</v>
      </c>
      <c r="B86" s="27" t="s">
        <v>155</v>
      </c>
      <c r="C86" s="114">
        <v>6.63</v>
      </c>
      <c r="D86" s="31">
        <v>15.3</v>
      </c>
      <c r="E86" s="115">
        <v>1.8280000000000001</v>
      </c>
      <c r="F86" s="27">
        <v>2390</v>
      </c>
      <c r="G86" s="27" t="s">
        <v>166</v>
      </c>
      <c r="H86" s="118">
        <v>322</v>
      </c>
      <c r="I86" s="118"/>
      <c r="J86" s="36" t="s">
        <v>283</v>
      </c>
      <c r="K86" s="134">
        <v>0.11012792292732584</v>
      </c>
      <c r="L86" s="118">
        <v>567.86028582254698</v>
      </c>
      <c r="M86" s="117">
        <v>71.568157910609983</v>
      </c>
      <c r="N86" s="87">
        <v>0.12</v>
      </c>
      <c r="O86" s="87">
        <v>3.3379922477003627</v>
      </c>
      <c r="P86" s="118"/>
      <c r="Q86" s="118">
        <v>322</v>
      </c>
      <c r="R86" s="132">
        <f t="shared" si="44"/>
        <v>6.4344084990143564</v>
      </c>
      <c r="S86" s="118">
        <v>216.2</v>
      </c>
      <c r="T86" s="87">
        <f t="shared" si="45"/>
        <v>4.3202457064810673</v>
      </c>
      <c r="U86" s="36" t="s">
        <v>283</v>
      </c>
      <c r="V86" s="35">
        <v>0.01</v>
      </c>
      <c r="W86" s="27">
        <v>0.14000000000000001</v>
      </c>
      <c r="X86" s="27">
        <v>219</v>
      </c>
      <c r="Y86" s="87">
        <v>0.01</v>
      </c>
      <c r="Z86" s="27">
        <v>3.59</v>
      </c>
      <c r="AA86" s="27">
        <v>37.1</v>
      </c>
      <c r="AB86" s="27" t="s">
        <v>158</v>
      </c>
      <c r="AC86" s="27">
        <v>193</v>
      </c>
      <c r="AD86" s="27">
        <v>0.02</v>
      </c>
      <c r="AE86" s="87">
        <v>5.96</v>
      </c>
      <c r="AF86" s="27">
        <v>1.33</v>
      </c>
      <c r="AG86" s="36" t="s">
        <v>283</v>
      </c>
      <c r="AH86" s="121">
        <v>18.12</v>
      </c>
      <c r="AI86" s="27" t="s">
        <v>159</v>
      </c>
      <c r="AJ86" s="27">
        <v>1.21</v>
      </c>
      <c r="AK86" s="117">
        <v>13.19</v>
      </c>
      <c r="AL86" s="87">
        <v>0.24</v>
      </c>
      <c r="AM86" s="27" t="s">
        <v>159</v>
      </c>
      <c r="AN86" s="27" t="s">
        <v>159</v>
      </c>
      <c r="AO86" s="87">
        <v>0.56000000000000005</v>
      </c>
      <c r="AP86" s="132">
        <v>0.68</v>
      </c>
      <c r="AQ86" s="201">
        <v>0.71143299999999998</v>
      </c>
      <c r="AR86" s="208">
        <v>7.9999999999999996E-6</v>
      </c>
      <c r="AS86" s="36" t="s">
        <v>283</v>
      </c>
      <c r="AT86" s="80">
        <v>76.14</v>
      </c>
      <c r="AU86" s="77" t="str">
        <f t="shared" si="46"/>
        <v>403 ± 21</v>
      </c>
      <c r="AV86" s="27">
        <v>403</v>
      </c>
      <c r="AW86" s="27">
        <v>21</v>
      </c>
      <c r="AX86" s="203">
        <v>21.1</v>
      </c>
      <c r="AY86" s="35" t="s">
        <v>203</v>
      </c>
      <c r="AZ86" s="27" t="s">
        <v>203</v>
      </c>
      <c r="BA86" s="27" t="s">
        <v>160</v>
      </c>
      <c r="BB86" s="35" t="s">
        <v>162</v>
      </c>
      <c r="BC86" s="27" t="s">
        <v>162</v>
      </c>
      <c r="BD86" s="27" t="s">
        <v>162</v>
      </c>
      <c r="BE86" s="247">
        <v>0.23</v>
      </c>
      <c r="BF86" s="247">
        <v>0.42</v>
      </c>
      <c r="BG86" s="247">
        <v>0.65</v>
      </c>
      <c r="BH86" s="125" t="s">
        <v>168</v>
      </c>
      <c r="BI86" s="27"/>
      <c r="BJ86" s="27"/>
      <c r="BK86" s="27"/>
      <c r="BL86" s="36" t="s">
        <v>283</v>
      </c>
      <c r="BM86" s="27" t="s">
        <v>176</v>
      </c>
      <c r="BN86" s="27" t="s">
        <v>176</v>
      </c>
      <c r="BO86" s="27" t="s">
        <v>176</v>
      </c>
      <c r="BP86" s="27" t="s">
        <v>184</v>
      </c>
      <c r="BQ86" s="27" t="s">
        <v>185</v>
      </c>
      <c r="BR86" s="27" t="s">
        <v>185</v>
      </c>
      <c r="BS86" s="34"/>
      <c r="BT86" s="35">
        <v>2392</v>
      </c>
      <c r="BU86" s="87">
        <v>6.63</v>
      </c>
      <c r="BV86" s="87"/>
      <c r="BW86" s="36" t="s">
        <v>283</v>
      </c>
      <c r="BX86" s="121">
        <v>23.957373452191383</v>
      </c>
      <c r="BY86" s="117">
        <v>22.500730542206892</v>
      </c>
      <c r="BZ86" s="117">
        <v>-1.4566429099844918</v>
      </c>
      <c r="CA86" s="117">
        <v>46.458103994398272</v>
      </c>
      <c r="CB86" s="143">
        <v>-3.1353903511863672</v>
      </c>
      <c r="CC86" s="117">
        <f t="shared" si="47"/>
        <v>24.002738256094823</v>
      </c>
      <c r="CD86" s="117">
        <f t="shared" si="48"/>
        <v>22.500730542206892</v>
      </c>
      <c r="CE86" s="117">
        <f t="shared" si="49"/>
        <v>-1.5020077138879309</v>
      </c>
      <c r="CF86" s="117">
        <f t="shared" si="50"/>
        <v>46.503468798301711</v>
      </c>
      <c r="CG86" s="143">
        <f t="shared" si="51"/>
        <v>-3.2298831736672162</v>
      </c>
      <c r="CH86" s="27" t="str">
        <f t="shared" si="52"/>
        <v>PASS</v>
      </c>
      <c r="CI86" s="87">
        <f t="shared" si="53"/>
        <v>0.94066599256717764</v>
      </c>
      <c r="CJ86" s="87">
        <f t="shared" si="54"/>
        <v>1.0034589571945995</v>
      </c>
      <c r="CK86" s="118" t="e">
        <f t="shared" si="55"/>
        <v>#VALUE!</v>
      </c>
      <c r="CL86" s="132" t="e">
        <f t="shared" si="56"/>
        <v>#VALUE!</v>
      </c>
      <c r="CM86" s="133">
        <v>1300</v>
      </c>
      <c r="CN86" s="87" t="s">
        <v>164</v>
      </c>
      <c r="CO86" s="87">
        <v>0.94</v>
      </c>
      <c r="CP86" s="87">
        <v>1</v>
      </c>
      <c r="CQ86" s="27">
        <v>0.54</v>
      </c>
      <c r="CR86" s="87">
        <f t="shared" si="42"/>
        <v>0.94</v>
      </c>
      <c r="CS86" s="87">
        <f t="shared" si="42"/>
        <v>1</v>
      </c>
      <c r="CT86" s="87" t="e">
        <f t="shared" si="43"/>
        <v>#VALUE!</v>
      </c>
    </row>
    <row r="87" spans="1:98" ht="15.75">
      <c r="A87" s="36" t="s">
        <v>284</v>
      </c>
      <c r="B87" s="27" t="s">
        <v>155</v>
      </c>
      <c r="C87" s="114">
        <v>7.09</v>
      </c>
      <c r="D87" s="31">
        <v>15.2</v>
      </c>
      <c r="E87" s="115">
        <v>2.1419999999999999</v>
      </c>
      <c r="F87" s="27">
        <v>842</v>
      </c>
      <c r="G87" s="27" t="s">
        <v>166</v>
      </c>
      <c r="H87" s="118">
        <v>264</v>
      </c>
      <c r="I87" s="118"/>
      <c r="J87" s="36" t="s">
        <v>284</v>
      </c>
      <c r="K87" s="134">
        <v>0.11613425628268864</v>
      </c>
      <c r="L87" s="117">
        <v>79.279553312804566</v>
      </c>
      <c r="M87" s="117">
        <v>56.756106666131352</v>
      </c>
      <c r="N87" s="87">
        <v>0.03</v>
      </c>
      <c r="O87" s="87">
        <v>1.2892137400286421</v>
      </c>
      <c r="P87" s="118"/>
      <c r="Q87" s="118">
        <v>264</v>
      </c>
      <c r="R87" s="132">
        <f t="shared" si="44"/>
        <v>5.2754156637881682</v>
      </c>
      <c r="S87" s="118">
        <v>261.98</v>
      </c>
      <c r="T87" s="87">
        <f t="shared" si="45"/>
        <v>5.2350507409061526</v>
      </c>
      <c r="U87" s="36" t="s">
        <v>284</v>
      </c>
      <c r="V87" s="35">
        <v>0.01</v>
      </c>
      <c r="W87" s="27">
        <v>0.1</v>
      </c>
      <c r="X87" s="27">
        <v>126</v>
      </c>
      <c r="Y87" s="27" t="s">
        <v>158</v>
      </c>
      <c r="Z87" s="27">
        <v>2.0299999999999998</v>
      </c>
      <c r="AA87" s="27">
        <v>21.3</v>
      </c>
      <c r="AB87" s="87">
        <v>0.01</v>
      </c>
      <c r="AC87" s="27">
        <v>12.6</v>
      </c>
      <c r="AD87" s="27">
        <v>0.02</v>
      </c>
      <c r="AE87" s="87">
        <v>4.87</v>
      </c>
      <c r="AF87" s="27">
        <v>0.48</v>
      </c>
      <c r="AG87" s="36" t="s">
        <v>284</v>
      </c>
      <c r="AH87" s="121">
        <v>13.08</v>
      </c>
      <c r="AI87" s="27" t="s">
        <v>159</v>
      </c>
      <c r="AJ87" s="87">
        <v>0.55000000000000004</v>
      </c>
      <c r="AK87" s="27">
        <v>3.36</v>
      </c>
      <c r="AL87" s="87">
        <v>0.11</v>
      </c>
      <c r="AM87" s="27" t="s">
        <v>159</v>
      </c>
      <c r="AN87" s="27" t="s">
        <v>159</v>
      </c>
      <c r="AO87" s="87">
        <v>0.24</v>
      </c>
      <c r="AP87" s="132">
        <v>0.42</v>
      </c>
      <c r="AQ87" s="201">
        <v>0.71128599999999997</v>
      </c>
      <c r="AR87" s="208">
        <v>6.0000000000000002E-6</v>
      </c>
      <c r="AS87" s="36" t="s">
        <v>284</v>
      </c>
      <c r="AT87" s="80">
        <v>73.02</v>
      </c>
      <c r="AU87" s="77" t="str">
        <f t="shared" si="46"/>
        <v>685 ± 62</v>
      </c>
      <c r="AV87" s="27">
        <v>685</v>
      </c>
      <c r="AW87" s="27">
        <v>62</v>
      </c>
      <c r="AX87" s="203">
        <v>61.9</v>
      </c>
      <c r="AY87" s="35" t="s">
        <v>203</v>
      </c>
      <c r="AZ87" s="27" t="s">
        <v>160</v>
      </c>
      <c r="BA87" s="27" t="s">
        <v>160</v>
      </c>
      <c r="BB87" s="35" t="s">
        <v>162</v>
      </c>
      <c r="BC87" s="27" t="s">
        <v>162</v>
      </c>
      <c r="BD87" s="27" t="s">
        <v>162</v>
      </c>
      <c r="BE87" s="247">
        <v>0.12</v>
      </c>
      <c r="BF87" s="247">
        <v>0.33</v>
      </c>
      <c r="BG87" s="247">
        <v>0.45</v>
      </c>
      <c r="BH87" s="125" t="s">
        <v>168</v>
      </c>
      <c r="BI87" s="27"/>
      <c r="BJ87" s="27"/>
      <c r="BK87" s="27"/>
      <c r="BL87" s="36" t="s">
        <v>284</v>
      </c>
      <c r="BM87" s="27" t="s">
        <v>176</v>
      </c>
      <c r="BN87" s="27" t="s">
        <v>176</v>
      </c>
      <c r="BO87" s="27" t="s">
        <v>176</v>
      </c>
      <c r="BP87" s="27" t="s">
        <v>184</v>
      </c>
      <c r="BQ87" s="27" t="s">
        <v>185</v>
      </c>
      <c r="BR87" s="27" t="s">
        <v>185</v>
      </c>
      <c r="BS87" s="34"/>
      <c r="BT87" s="35">
        <v>842</v>
      </c>
      <c r="BU87" s="87">
        <v>7.09</v>
      </c>
      <c r="BV87" s="87"/>
      <c r="BW87" s="36" t="s">
        <v>284</v>
      </c>
      <c r="BX87" s="121">
        <v>8.7203780839484963</v>
      </c>
      <c r="BY87" s="117">
        <v>8.6528623392826347</v>
      </c>
      <c r="BZ87" s="117">
        <v>-6.7515744665861632E-2</v>
      </c>
      <c r="CA87" s="117">
        <v>17.373240423231131</v>
      </c>
      <c r="CB87" s="143">
        <v>-0.3886191811147735</v>
      </c>
      <c r="CC87" s="117">
        <f t="shared" si="47"/>
        <v>8.7203780839484963</v>
      </c>
      <c r="CD87" s="117">
        <f t="shared" si="48"/>
        <v>8.6528623392826347</v>
      </c>
      <c r="CE87" s="117">
        <f t="shared" si="49"/>
        <v>-6.7515744665861632E-2</v>
      </c>
      <c r="CF87" s="117">
        <f t="shared" si="50"/>
        <v>17.373240423231131</v>
      </c>
      <c r="CG87" s="143">
        <f t="shared" si="51"/>
        <v>-0.3886191811147735</v>
      </c>
      <c r="CH87" s="27" t="str">
        <f t="shared" si="52"/>
        <v>PASS</v>
      </c>
      <c r="CI87" s="87">
        <f t="shared" si="53"/>
        <v>1.0276558597722845</v>
      </c>
      <c r="CJ87" s="87">
        <f t="shared" si="54"/>
        <v>1.0356743567634794</v>
      </c>
      <c r="CK87" s="118">
        <f t="shared" si="55"/>
        <v>468.46664031057662</v>
      </c>
      <c r="CL87" s="132">
        <f t="shared" si="56"/>
        <v>0.55637368207906968</v>
      </c>
      <c r="CM87" s="133">
        <v>468.46664031057662</v>
      </c>
      <c r="CN87" s="87" t="s">
        <v>164</v>
      </c>
      <c r="CO87" s="87">
        <v>1.03</v>
      </c>
      <c r="CP87" s="87">
        <v>1.04</v>
      </c>
      <c r="CQ87" s="27">
        <v>0.56000000000000005</v>
      </c>
      <c r="CR87" s="87">
        <f t="shared" si="42"/>
        <v>1.03</v>
      </c>
      <c r="CS87" s="87">
        <f t="shared" si="42"/>
        <v>1.04</v>
      </c>
      <c r="CT87" s="87">
        <f t="shared" si="43"/>
        <v>0.56000000000000005</v>
      </c>
    </row>
    <row r="88" spans="1:98" ht="15.75">
      <c r="A88" s="36" t="s">
        <v>285</v>
      </c>
      <c r="B88" s="27" t="s">
        <v>155</v>
      </c>
      <c r="C88" s="114">
        <v>6.48</v>
      </c>
      <c r="D88" s="31">
        <v>13.6</v>
      </c>
      <c r="E88" s="115">
        <v>0.82799999999999996</v>
      </c>
      <c r="F88" s="27">
        <v>1120</v>
      </c>
      <c r="G88" s="27" t="s">
        <v>166</v>
      </c>
      <c r="H88" s="118">
        <v>171.7</v>
      </c>
      <c r="I88" s="118"/>
      <c r="J88" s="36" t="s">
        <v>285</v>
      </c>
      <c r="K88" s="134">
        <v>0.11361786001728792</v>
      </c>
      <c r="L88" s="118">
        <v>217.00077544514693</v>
      </c>
      <c r="M88" s="117">
        <v>37.989685533333507</v>
      </c>
      <c r="N88" s="87">
        <v>0.08</v>
      </c>
      <c r="O88" s="87">
        <v>0.59722081937378069</v>
      </c>
      <c r="P88" s="118"/>
      <c r="Q88" s="118">
        <v>171.7</v>
      </c>
      <c r="R88" s="132">
        <f t="shared" si="44"/>
        <v>3.4310184449713197</v>
      </c>
      <c r="S88" s="118">
        <v>130.83000000000001</v>
      </c>
      <c r="T88" s="87">
        <f t="shared" si="45"/>
        <v>2.6143281488386596</v>
      </c>
      <c r="U88" s="36" t="s">
        <v>285</v>
      </c>
      <c r="V88" s="35">
        <v>0.01</v>
      </c>
      <c r="W88" s="27">
        <v>0.15</v>
      </c>
      <c r="X88" s="27">
        <v>136</v>
      </c>
      <c r="Y88" s="87">
        <v>0.06</v>
      </c>
      <c r="Z88" s="27">
        <v>2.0699999999999998</v>
      </c>
      <c r="AA88" s="27">
        <v>25.8</v>
      </c>
      <c r="AB88" s="87">
        <v>7.0000000000000007E-2</v>
      </c>
      <c r="AC88" s="27">
        <v>31.5</v>
      </c>
      <c r="AD88" s="27" t="s">
        <v>178</v>
      </c>
      <c r="AE88" s="87">
        <v>5.81</v>
      </c>
      <c r="AF88" s="27">
        <v>0.54</v>
      </c>
      <c r="AG88" s="36" t="s">
        <v>285</v>
      </c>
      <c r="AH88" s="35">
        <v>11.5</v>
      </c>
      <c r="AI88" s="27" t="s">
        <v>159</v>
      </c>
      <c r="AJ88" s="87">
        <v>0.52</v>
      </c>
      <c r="AK88" s="27">
        <v>2.33</v>
      </c>
      <c r="AL88" s="87">
        <v>0.1</v>
      </c>
      <c r="AM88" s="27" t="s">
        <v>159</v>
      </c>
      <c r="AN88" s="27" t="s">
        <v>159</v>
      </c>
      <c r="AO88" s="87">
        <v>0.19</v>
      </c>
      <c r="AP88" s="132">
        <v>0.25</v>
      </c>
      <c r="AQ88" s="201">
        <v>0.71158900000000003</v>
      </c>
      <c r="AR88" s="208">
        <v>7.9999999999999996E-6</v>
      </c>
      <c r="AS88" s="36" t="s">
        <v>285</v>
      </c>
      <c r="AT88" s="80">
        <v>52.14</v>
      </c>
      <c r="AU88" s="77" t="str">
        <f t="shared" si="46"/>
        <v>339 ± 36</v>
      </c>
      <c r="AV88" s="27">
        <v>339</v>
      </c>
      <c r="AW88" s="27">
        <v>36</v>
      </c>
      <c r="AX88" s="203">
        <v>36</v>
      </c>
      <c r="AY88" s="35">
        <v>6.6E-3</v>
      </c>
      <c r="AZ88" s="27" t="s">
        <v>160</v>
      </c>
      <c r="BA88" s="27" t="s">
        <v>160</v>
      </c>
      <c r="BB88" s="35" t="s">
        <v>162</v>
      </c>
      <c r="BC88" s="27" t="s">
        <v>162</v>
      </c>
      <c r="BD88" s="27" t="s">
        <v>162</v>
      </c>
      <c r="BE88" s="247">
        <v>0.06</v>
      </c>
      <c r="BF88" s="247">
        <v>0.11</v>
      </c>
      <c r="BG88" s="247">
        <v>0.17</v>
      </c>
      <c r="BH88" s="125" t="s">
        <v>168</v>
      </c>
      <c r="BI88" s="27"/>
      <c r="BJ88" s="27"/>
      <c r="BK88" s="27"/>
      <c r="BL88" s="36" t="s">
        <v>285</v>
      </c>
      <c r="BM88" s="27" t="s">
        <v>176</v>
      </c>
      <c r="BN88" s="27" t="s">
        <v>176</v>
      </c>
      <c r="BO88" s="27" t="s">
        <v>176</v>
      </c>
      <c r="BP88" s="27" t="s">
        <v>184</v>
      </c>
      <c r="BQ88" s="27" t="s">
        <v>185</v>
      </c>
      <c r="BR88" s="27" t="s">
        <v>185</v>
      </c>
      <c r="BS88" s="34"/>
      <c r="BT88" s="35">
        <v>1121</v>
      </c>
      <c r="BU88" s="87">
        <v>6.48</v>
      </c>
      <c r="BV88" s="87"/>
      <c r="BW88" s="36" t="s">
        <v>285</v>
      </c>
      <c r="BX88" s="121">
        <v>10.358907844451402</v>
      </c>
      <c r="BY88" s="117">
        <v>10.347401030192579</v>
      </c>
      <c r="BZ88" s="117">
        <v>-1.1506814258822828E-2</v>
      </c>
      <c r="CA88" s="117">
        <v>20.70630887464398</v>
      </c>
      <c r="CB88" s="143">
        <v>-5.5571537778582827E-2</v>
      </c>
      <c r="CC88" s="117">
        <f t="shared" si="47"/>
        <v>10.358907844451402</v>
      </c>
      <c r="CD88" s="117">
        <f t="shared" si="48"/>
        <v>10.347401030192579</v>
      </c>
      <c r="CE88" s="117">
        <f t="shared" si="49"/>
        <v>-1.1506814258822828E-2</v>
      </c>
      <c r="CF88" s="117">
        <f t="shared" si="50"/>
        <v>20.70630887464398</v>
      </c>
      <c r="CG88" s="143">
        <f t="shared" si="51"/>
        <v>-5.5571537778582827E-2</v>
      </c>
      <c r="CH88" s="27" t="str">
        <f t="shared" si="52"/>
        <v>PASS</v>
      </c>
      <c r="CI88" s="87">
        <f t="shared" si="53"/>
        <v>0.92305093935705418</v>
      </c>
      <c r="CJ88" s="87">
        <f t="shared" si="54"/>
        <v>0.92407741698942025</v>
      </c>
      <c r="CK88" s="118">
        <f t="shared" si="55"/>
        <v>567.07907091535651</v>
      </c>
      <c r="CL88" s="132">
        <f t="shared" si="56"/>
        <v>0.50586893034376135</v>
      </c>
      <c r="CM88" s="133">
        <v>567.07907091535651</v>
      </c>
      <c r="CN88" s="87" t="s">
        <v>164</v>
      </c>
      <c r="CO88" s="87">
        <v>0.92</v>
      </c>
      <c r="CP88" s="87">
        <v>0.92</v>
      </c>
      <c r="CQ88" s="27">
        <v>0.51</v>
      </c>
      <c r="CR88" s="87">
        <f t="shared" si="42"/>
        <v>0.92</v>
      </c>
      <c r="CS88" s="87">
        <f t="shared" si="42"/>
        <v>0.92</v>
      </c>
      <c r="CT88" s="87">
        <f t="shared" si="43"/>
        <v>0.51</v>
      </c>
    </row>
    <row r="89" spans="1:98" ht="15.75">
      <c r="A89" s="36" t="s">
        <v>286</v>
      </c>
      <c r="B89" s="27" t="s">
        <v>155</v>
      </c>
      <c r="C89" s="114">
        <v>7.14</v>
      </c>
      <c r="D89" s="31">
        <v>13.1</v>
      </c>
      <c r="E89" s="115">
        <v>7.5650000000000004</v>
      </c>
      <c r="F89" s="27">
        <v>554</v>
      </c>
      <c r="G89" s="27" t="s">
        <v>162</v>
      </c>
      <c r="H89" s="118">
        <v>277.2</v>
      </c>
      <c r="I89" s="118"/>
      <c r="J89" s="36" t="s">
        <v>286</v>
      </c>
      <c r="K89" s="134">
        <v>0.11495809270418816</v>
      </c>
      <c r="L89" s="87">
        <v>4.8260796803075818</v>
      </c>
      <c r="M89" s="117">
        <v>21.071794914987979</v>
      </c>
      <c r="N89" s="87">
        <v>0.02</v>
      </c>
      <c r="O89" s="87">
        <v>1.8977620113895637</v>
      </c>
      <c r="P89" s="118"/>
      <c r="Q89" s="118">
        <v>277.2</v>
      </c>
      <c r="R89" s="132">
        <f t="shared" si="44"/>
        <v>5.5391864469775767</v>
      </c>
      <c r="S89" s="118">
        <v>269.94</v>
      </c>
      <c r="T89" s="87">
        <f t="shared" si="45"/>
        <v>5.3941125162234016</v>
      </c>
      <c r="U89" s="36" t="s">
        <v>286</v>
      </c>
      <c r="V89" s="35">
        <v>0.01</v>
      </c>
      <c r="W89" s="27">
        <v>0.17</v>
      </c>
      <c r="X89" s="27">
        <v>92.3</v>
      </c>
      <c r="Y89" s="27" t="s">
        <v>158</v>
      </c>
      <c r="Z89" s="27">
        <v>1.46</v>
      </c>
      <c r="AA89" s="27">
        <v>9.92</v>
      </c>
      <c r="AB89" s="87">
        <v>0.01</v>
      </c>
      <c r="AC89" s="27">
        <v>12.7</v>
      </c>
      <c r="AD89" s="27">
        <v>0.02</v>
      </c>
      <c r="AE89" s="87">
        <v>4.7699999999999996</v>
      </c>
      <c r="AF89" s="27">
        <v>0.51</v>
      </c>
      <c r="AG89" s="36" t="s">
        <v>286</v>
      </c>
      <c r="AH89" s="35">
        <v>7.59</v>
      </c>
      <c r="AI89" s="27" t="s">
        <v>159</v>
      </c>
      <c r="AJ89" s="87">
        <v>0.54</v>
      </c>
      <c r="AK89" s="27">
        <v>5.61</v>
      </c>
      <c r="AL89" s="27" t="s">
        <v>159</v>
      </c>
      <c r="AM89" s="27" t="s">
        <v>159</v>
      </c>
      <c r="AN89" s="27" t="s">
        <v>159</v>
      </c>
      <c r="AO89" s="27" t="s">
        <v>159</v>
      </c>
      <c r="AP89" s="132">
        <v>0.26</v>
      </c>
      <c r="AQ89" s="201">
        <v>0.71147800000000005</v>
      </c>
      <c r="AR89" s="208">
        <v>7.9999999999999996E-6</v>
      </c>
      <c r="AS89" s="36" t="s">
        <v>286</v>
      </c>
      <c r="AT89" s="80">
        <v>74.09</v>
      </c>
      <c r="AU89" s="125" t="str">
        <f t="shared" si="46"/>
        <v>282 ± 47</v>
      </c>
      <c r="AV89" s="27">
        <v>282</v>
      </c>
      <c r="AW89" s="27">
        <v>47</v>
      </c>
      <c r="AX89" s="203">
        <v>46.6</v>
      </c>
      <c r="AY89" s="35" t="s">
        <v>203</v>
      </c>
      <c r="AZ89" s="27" t="s">
        <v>203</v>
      </c>
      <c r="BA89" s="27" t="s">
        <v>160</v>
      </c>
      <c r="BB89" s="35" t="s">
        <v>162</v>
      </c>
      <c r="BC89" s="27" t="s">
        <v>162</v>
      </c>
      <c r="BD89" s="27" t="s">
        <v>162</v>
      </c>
      <c r="BE89" s="247">
        <v>0.06</v>
      </c>
      <c r="BF89" s="247">
        <v>0.12</v>
      </c>
      <c r="BG89" s="247">
        <v>0.18</v>
      </c>
      <c r="BH89" s="125" t="s">
        <v>168</v>
      </c>
      <c r="BI89" s="27"/>
      <c r="BJ89" s="27"/>
      <c r="BK89" s="27"/>
      <c r="BL89" s="36" t="s">
        <v>286</v>
      </c>
      <c r="BM89" s="27" t="s">
        <v>176</v>
      </c>
      <c r="BN89" s="27" t="s">
        <v>176</v>
      </c>
      <c r="BO89" s="27" t="s">
        <v>176</v>
      </c>
      <c r="BP89" s="27" t="s">
        <v>184</v>
      </c>
      <c r="BQ89" s="27" t="s">
        <v>185</v>
      </c>
      <c r="BR89" s="27" t="s">
        <v>185</v>
      </c>
      <c r="BS89" s="34"/>
      <c r="BT89" s="35">
        <v>554</v>
      </c>
      <c r="BU89" s="87">
        <v>7.14</v>
      </c>
      <c r="BV89" s="87"/>
      <c r="BW89" s="36" t="s">
        <v>286</v>
      </c>
      <c r="BX89" s="121">
        <v>6.1507037760098484</v>
      </c>
      <c r="BY89" s="117">
        <v>6.026184170904739</v>
      </c>
      <c r="BZ89" s="117">
        <v>-0.1245196051051094</v>
      </c>
      <c r="CA89" s="117">
        <v>12.176887946914587</v>
      </c>
      <c r="CB89" s="143">
        <v>-1.0225897261102785</v>
      </c>
      <c r="CC89" s="117">
        <f t="shared" si="47"/>
        <v>6.1507037760098484</v>
      </c>
      <c r="CD89" s="117">
        <f t="shared" si="48"/>
        <v>6.026184170904739</v>
      </c>
      <c r="CE89" s="117">
        <f t="shared" si="49"/>
        <v>-0.1245196051051094</v>
      </c>
      <c r="CF89" s="117">
        <f t="shared" si="50"/>
        <v>12.176887946914587</v>
      </c>
      <c r="CG89" s="143">
        <f t="shared" si="51"/>
        <v>-1.0225897261102785</v>
      </c>
      <c r="CH89" s="27" t="str">
        <f t="shared" si="52"/>
        <v>PASS</v>
      </c>
      <c r="CI89" s="87">
        <f t="shared" si="53"/>
        <v>1.0877588756145737</v>
      </c>
      <c r="CJ89" s="87">
        <f t="shared" si="54"/>
        <v>1.1102353386299366</v>
      </c>
      <c r="CK89" s="118">
        <f t="shared" si="55"/>
        <v>321.17641865148511</v>
      </c>
      <c r="CL89" s="132">
        <f t="shared" si="56"/>
        <v>0.57974082789076731</v>
      </c>
      <c r="CM89" s="133">
        <v>321.17641865148511</v>
      </c>
      <c r="CN89" s="87" t="s">
        <v>164</v>
      </c>
      <c r="CO89" s="87">
        <v>1.0900000000000001</v>
      </c>
      <c r="CP89" s="87">
        <v>1.1100000000000001</v>
      </c>
      <c r="CQ89" s="27">
        <v>0.57999999999999996</v>
      </c>
      <c r="CR89" s="87">
        <f t="shared" si="42"/>
        <v>1.0900000000000001</v>
      </c>
      <c r="CS89" s="87">
        <f t="shared" si="42"/>
        <v>1.1100000000000001</v>
      </c>
      <c r="CT89" s="87">
        <f t="shared" si="43"/>
        <v>0.57999999999999996</v>
      </c>
    </row>
    <row r="90" spans="1:98" ht="15.75">
      <c r="A90" s="36" t="s">
        <v>287</v>
      </c>
      <c r="B90" s="27" t="s">
        <v>170</v>
      </c>
      <c r="C90" s="114">
        <v>7.37</v>
      </c>
      <c r="D90" s="31">
        <v>18.899999999999999</v>
      </c>
      <c r="E90" s="115">
        <v>9.0640000000000001</v>
      </c>
      <c r="F90" s="27">
        <v>553</v>
      </c>
      <c r="G90" s="27" t="s">
        <v>162</v>
      </c>
      <c r="H90" s="118">
        <v>270</v>
      </c>
      <c r="I90" s="118"/>
      <c r="J90" s="36" t="s">
        <v>287</v>
      </c>
      <c r="K90" s="134">
        <v>0.10065164553780742</v>
      </c>
      <c r="L90" s="87">
        <v>6.6425400143746867</v>
      </c>
      <c r="M90" s="117">
        <v>20.658795562262693</v>
      </c>
      <c r="N90" s="87">
        <v>0.02</v>
      </c>
      <c r="O90" s="87">
        <v>1.3106770273625767</v>
      </c>
      <c r="P90" s="118"/>
      <c r="Q90" s="118">
        <v>270</v>
      </c>
      <c r="R90" s="132">
        <f t="shared" si="44"/>
        <v>5.3953114743288086</v>
      </c>
      <c r="S90" s="118">
        <v>271.20999999999998</v>
      </c>
      <c r="T90" s="87">
        <f t="shared" si="45"/>
        <v>5.4194904627878371</v>
      </c>
      <c r="U90" s="36" t="s">
        <v>287</v>
      </c>
      <c r="V90" s="35">
        <v>0.01</v>
      </c>
      <c r="W90" s="27">
        <v>0.15</v>
      </c>
      <c r="X90" s="27">
        <v>98.4</v>
      </c>
      <c r="Y90" s="27" t="s">
        <v>158</v>
      </c>
      <c r="Z90" s="27">
        <v>0.98</v>
      </c>
      <c r="AA90" s="27">
        <v>10.8</v>
      </c>
      <c r="AB90" s="27" t="s">
        <v>158</v>
      </c>
      <c r="AC90" s="27">
        <v>3.48</v>
      </c>
      <c r="AD90" s="27">
        <v>0.03</v>
      </c>
      <c r="AE90" s="87">
        <v>4.26</v>
      </c>
      <c r="AF90" s="27">
        <v>0.32</v>
      </c>
      <c r="AG90" s="36" t="s">
        <v>287</v>
      </c>
      <c r="AH90" s="35">
        <v>3.72</v>
      </c>
      <c r="AI90" s="27" t="s">
        <v>159</v>
      </c>
      <c r="AJ90" s="87">
        <v>0.16</v>
      </c>
      <c r="AK90" s="27">
        <v>1.82</v>
      </c>
      <c r="AL90" s="27" t="s">
        <v>159</v>
      </c>
      <c r="AM90" s="27" t="s">
        <v>159</v>
      </c>
      <c r="AN90" s="27" t="s">
        <v>159</v>
      </c>
      <c r="AO90" s="27" t="s">
        <v>159</v>
      </c>
      <c r="AP90" s="132">
        <v>0.27</v>
      </c>
      <c r="AQ90" s="201">
        <v>0.71133500000000005</v>
      </c>
      <c r="AR90" s="208">
        <v>7.9999999999999996E-6</v>
      </c>
      <c r="AS90" s="36" t="s">
        <v>287</v>
      </c>
      <c r="AT90" s="80">
        <v>70.540000000000006</v>
      </c>
      <c r="AU90" s="125" t="str">
        <f t="shared" si="46"/>
        <v>21 ± 9</v>
      </c>
      <c r="AV90" s="27">
        <v>21</v>
      </c>
      <c r="AW90" s="27">
        <v>9</v>
      </c>
      <c r="AX90" s="203">
        <v>9.43</v>
      </c>
      <c r="AY90" s="35" t="s">
        <v>160</v>
      </c>
      <c r="AZ90" s="27" t="s">
        <v>160</v>
      </c>
      <c r="BA90" s="27" t="s">
        <v>160</v>
      </c>
      <c r="BB90" s="35" t="s">
        <v>162</v>
      </c>
      <c r="BC90" s="27" t="s">
        <v>162</v>
      </c>
      <c r="BD90" s="27" t="s">
        <v>162</v>
      </c>
      <c r="BE90" s="247">
        <v>0.08</v>
      </c>
      <c r="BF90" s="247">
        <v>0.11</v>
      </c>
      <c r="BG90" s="247">
        <v>0.19</v>
      </c>
      <c r="BH90" s="125" t="s">
        <v>168</v>
      </c>
      <c r="BI90" s="27"/>
      <c r="BJ90" s="27"/>
      <c r="BK90" s="27"/>
      <c r="BL90" s="36" t="s">
        <v>287</v>
      </c>
      <c r="BM90" s="27" t="s">
        <v>176</v>
      </c>
      <c r="BN90" s="27" t="s">
        <v>176</v>
      </c>
      <c r="BO90" s="27" t="s">
        <v>176</v>
      </c>
      <c r="BP90" s="27" t="s">
        <v>184</v>
      </c>
      <c r="BQ90" s="27" t="s">
        <v>185</v>
      </c>
      <c r="BR90" s="27" t="s">
        <v>185</v>
      </c>
      <c r="BS90" s="34"/>
      <c r="BT90" s="35">
        <v>553</v>
      </c>
      <c r="BU90" s="87">
        <v>7.37</v>
      </c>
      <c r="BV90" s="87"/>
      <c r="BW90" s="36" t="s">
        <v>287</v>
      </c>
      <c r="BX90" s="121">
        <v>6.039248538310801</v>
      </c>
      <c r="BY90" s="117">
        <v>5.9850547666522864</v>
      </c>
      <c r="BZ90" s="117">
        <v>-5.4193771658514578E-2</v>
      </c>
      <c r="CA90" s="117">
        <v>12.024303304963087</v>
      </c>
      <c r="CB90" s="143">
        <v>-0.45070196820589054</v>
      </c>
      <c r="CC90" s="117">
        <f t="shared" si="47"/>
        <v>6.039248538310801</v>
      </c>
      <c r="CD90" s="117">
        <f t="shared" si="48"/>
        <v>5.9850547666522864</v>
      </c>
      <c r="CE90" s="117">
        <f t="shared" si="49"/>
        <v>-5.4193771658514578E-2</v>
      </c>
      <c r="CF90" s="117">
        <f t="shared" si="50"/>
        <v>12.024303304963087</v>
      </c>
      <c r="CG90" s="143">
        <f t="shared" si="51"/>
        <v>-0.45070196820589054</v>
      </c>
      <c r="CH90" s="27" t="str">
        <f t="shared" si="52"/>
        <v>PASS</v>
      </c>
      <c r="CI90" s="87">
        <f t="shared" si="53"/>
        <v>1.0822883845664171</v>
      </c>
      <c r="CJ90" s="87">
        <f t="shared" si="54"/>
        <v>1.0920883432750093</v>
      </c>
      <c r="CK90" s="118" t="e">
        <f t="shared" si="55"/>
        <v>#VALUE!</v>
      </c>
      <c r="CL90" s="132" t="e">
        <f t="shared" si="56"/>
        <v>#VALUE!</v>
      </c>
      <c r="CM90" s="133">
        <v>313.63571095612463</v>
      </c>
      <c r="CN90" s="87" t="s">
        <v>164</v>
      </c>
      <c r="CO90" s="87">
        <v>1.08</v>
      </c>
      <c r="CP90" s="87">
        <v>1.0900000000000001</v>
      </c>
      <c r="CQ90" s="27">
        <v>0.56999999999999995</v>
      </c>
      <c r="CR90" s="87">
        <f t="shared" si="42"/>
        <v>1.08</v>
      </c>
      <c r="CS90" s="87">
        <f t="shared" si="42"/>
        <v>1.0900000000000001</v>
      </c>
      <c r="CT90" s="87" t="e">
        <f t="shared" si="43"/>
        <v>#VALUE!</v>
      </c>
    </row>
    <row r="91" spans="1:98" ht="15.75">
      <c r="A91" s="36" t="s">
        <v>288</v>
      </c>
      <c r="B91" s="27" t="s">
        <v>155</v>
      </c>
      <c r="C91" s="114">
        <v>7.36</v>
      </c>
      <c r="D91" s="31">
        <v>14.3</v>
      </c>
      <c r="E91" s="115">
        <v>0.39800000000000002</v>
      </c>
      <c r="F91" s="27">
        <v>809</v>
      </c>
      <c r="G91" s="27" t="s">
        <v>162</v>
      </c>
      <c r="H91" s="118">
        <v>404</v>
      </c>
      <c r="I91" s="118"/>
      <c r="J91" s="36" t="s">
        <v>288</v>
      </c>
      <c r="K91" s="114">
        <v>1.397344531603774</v>
      </c>
      <c r="L91" s="87">
        <v>8.5417171032912282</v>
      </c>
      <c r="M91" s="117">
        <v>26.808925651903902</v>
      </c>
      <c r="N91" s="87">
        <v>0.06</v>
      </c>
      <c r="O91" s="87">
        <v>6.2277085500292939</v>
      </c>
      <c r="P91" s="118"/>
      <c r="Q91" s="118">
        <v>404</v>
      </c>
      <c r="R91" s="132">
        <f t="shared" si="44"/>
        <v>8.0729845764031065</v>
      </c>
      <c r="S91" s="118">
        <v>409.63</v>
      </c>
      <c r="T91" s="87">
        <f t="shared" si="45"/>
        <v>8.1854868119604056</v>
      </c>
      <c r="U91" s="36" t="s">
        <v>288</v>
      </c>
      <c r="V91" s="35">
        <v>0.01</v>
      </c>
      <c r="W91" s="27">
        <v>0.18</v>
      </c>
      <c r="X91" s="27">
        <v>40.9</v>
      </c>
      <c r="Y91" s="27" t="s">
        <v>158</v>
      </c>
      <c r="Z91" s="27">
        <v>3.26</v>
      </c>
      <c r="AA91" s="27">
        <v>10.3</v>
      </c>
      <c r="AB91" s="87">
        <v>0.01</v>
      </c>
      <c r="AC91" s="27">
        <v>138</v>
      </c>
      <c r="AD91" s="27">
        <v>0.03</v>
      </c>
      <c r="AE91" s="87">
        <v>5.23</v>
      </c>
      <c r="AF91" s="27">
        <v>0.61</v>
      </c>
      <c r="AG91" s="36" t="s">
        <v>288</v>
      </c>
      <c r="AH91" s="121">
        <v>13.14</v>
      </c>
      <c r="AI91" s="27" t="s">
        <v>159</v>
      </c>
      <c r="AJ91" s="87">
        <v>0.28999999999999998</v>
      </c>
      <c r="AK91" s="27">
        <v>2.5299999999999998</v>
      </c>
      <c r="AL91" s="87">
        <v>0.18</v>
      </c>
      <c r="AM91" s="27" t="s">
        <v>159</v>
      </c>
      <c r="AN91" s="27" t="s">
        <v>159</v>
      </c>
      <c r="AO91" s="87">
        <v>0.35</v>
      </c>
      <c r="AP91" s="132">
        <v>0.19</v>
      </c>
      <c r="AQ91" s="201">
        <v>0.71166600000000002</v>
      </c>
      <c r="AR91" s="208">
        <v>7.9999999999999996E-6</v>
      </c>
      <c r="AS91" s="36" t="s">
        <v>288</v>
      </c>
      <c r="AT91" s="80">
        <v>106.74</v>
      </c>
      <c r="AU91" s="125" t="str">
        <f t="shared" si="46"/>
        <v>50 ± 9</v>
      </c>
      <c r="AV91" s="27">
        <v>50</v>
      </c>
      <c r="AW91" s="27">
        <v>9</v>
      </c>
      <c r="AX91" s="203">
        <v>8.6999999999999993</v>
      </c>
      <c r="AY91" s="35">
        <v>4.1000000000000003E-3</v>
      </c>
      <c r="AZ91" s="27" t="s">
        <v>160</v>
      </c>
      <c r="BA91" s="27" t="s">
        <v>160</v>
      </c>
      <c r="BB91" s="35" t="s">
        <v>162</v>
      </c>
      <c r="BC91" s="27" t="s">
        <v>162</v>
      </c>
      <c r="BD91" s="27" t="s">
        <v>162</v>
      </c>
      <c r="BE91" s="247">
        <v>0.12</v>
      </c>
      <c r="BF91" s="247">
        <v>0.18</v>
      </c>
      <c r="BG91" s="247">
        <v>0.3</v>
      </c>
      <c r="BH91" s="125" t="s">
        <v>168</v>
      </c>
      <c r="BI91" s="27"/>
      <c r="BJ91" s="27"/>
      <c r="BK91" s="27"/>
      <c r="BL91" s="36" t="s">
        <v>288</v>
      </c>
      <c r="BM91" s="27" t="s">
        <v>176</v>
      </c>
      <c r="BN91" s="27" t="s">
        <v>176</v>
      </c>
      <c r="BO91" s="27" t="s">
        <v>176</v>
      </c>
      <c r="BP91" s="27" t="s">
        <v>184</v>
      </c>
      <c r="BQ91" s="27" t="s">
        <v>185</v>
      </c>
      <c r="BR91" s="27" t="s">
        <v>185</v>
      </c>
      <c r="BS91" s="34"/>
      <c r="BT91" s="35">
        <v>809</v>
      </c>
      <c r="BU91" s="87">
        <v>7.36</v>
      </c>
      <c r="BV91" s="87"/>
      <c r="BW91" s="36" t="s">
        <v>288</v>
      </c>
      <c r="BX91" s="121">
        <v>9.0460987448965504</v>
      </c>
      <c r="BY91" s="117">
        <v>8.9911169410786744</v>
      </c>
      <c r="BZ91" s="117">
        <v>-5.4981803817875985E-2</v>
      </c>
      <c r="CA91" s="117">
        <v>18.037215685975227</v>
      </c>
      <c r="CB91" s="143">
        <v>-0.30482422994268954</v>
      </c>
      <c r="CC91" s="117">
        <f t="shared" si="47"/>
        <v>9.0460987448965504</v>
      </c>
      <c r="CD91" s="117">
        <f t="shared" si="48"/>
        <v>8.9911169410786744</v>
      </c>
      <c r="CE91" s="117">
        <f t="shared" si="49"/>
        <v>-5.4981803817875985E-2</v>
      </c>
      <c r="CF91" s="117">
        <f t="shared" si="50"/>
        <v>18.037215685975227</v>
      </c>
      <c r="CG91" s="143">
        <f t="shared" si="51"/>
        <v>-0.30482422994268954</v>
      </c>
      <c r="CH91" s="27" t="str">
        <f t="shared" si="52"/>
        <v>PASS</v>
      </c>
      <c r="CI91" s="87">
        <f t="shared" si="53"/>
        <v>1.1113865192927905</v>
      </c>
      <c r="CJ91" s="87">
        <f t="shared" si="54"/>
        <v>1.1181827867610075</v>
      </c>
      <c r="CK91" s="118">
        <f t="shared" si="55"/>
        <v>489.34406350149891</v>
      </c>
      <c r="CL91" s="132">
        <f t="shared" si="56"/>
        <v>0.60487523300556112</v>
      </c>
      <c r="CM91" s="133">
        <v>489.34406350149891</v>
      </c>
      <c r="CN91" s="87" t="s">
        <v>164</v>
      </c>
      <c r="CO91" s="87">
        <v>1.1100000000000001</v>
      </c>
      <c r="CP91" s="87">
        <v>1.1200000000000001</v>
      </c>
      <c r="CQ91" s="87">
        <v>0.6</v>
      </c>
      <c r="CR91" s="87">
        <f t="shared" si="42"/>
        <v>1.1100000000000001</v>
      </c>
      <c r="CS91" s="87">
        <f t="shared" si="42"/>
        <v>1.1200000000000001</v>
      </c>
      <c r="CT91" s="87">
        <f t="shared" si="43"/>
        <v>0.6</v>
      </c>
    </row>
    <row r="92" spans="1:98" ht="15.75">
      <c r="A92" s="36" t="s">
        <v>289</v>
      </c>
      <c r="B92" s="27" t="s">
        <v>170</v>
      </c>
      <c r="C92" s="114">
        <v>7.87</v>
      </c>
      <c r="D92" s="31">
        <v>15.3</v>
      </c>
      <c r="E92" s="115">
        <v>8.4860000000000007</v>
      </c>
      <c r="F92" s="27">
        <v>672</v>
      </c>
      <c r="G92" s="27" t="s">
        <v>162</v>
      </c>
      <c r="H92" s="118">
        <v>294</v>
      </c>
      <c r="I92" s="118"/>
      <c r="J92" s="36" t="s">
        <v>289</v>
      </c>
      <c r="K92" s="134">
        <v>7.5959873810454326E-2</v>
      </c>
      <c r="L92" s="117">
        <v>10.95999393945168</v>
      </c>
      <c r="M92" s="117">
        <v>40.991029157824663</v>
      </c>
      <c r="N92" s="87">
        <v>0.03</v>
      </c>
      <c r="O92" s="117">
        <v>26.766968906339233</v>
      </c>
      <c r="P92" s="118"/>
      <c r="Q92" s="118">
        <v>294</v>
      </c>
      <c r="R92" s="132">
        <f t="shared" si="44"/>
        <v>5.8748947164913687</v>
      </c>
      <c r="S92" s="118">
        <v>317.83999999999997</v>
      </c>
      <c r="T92" s="87">
        <f t="shared" si="45"/>
        <v>6.3512807370395121</v>
      </c>
      <c r="U92" s="36" t="s">
        <v>289</v>
      </c>
      <c r="V92" s="35">
        <v>0.01</v>
      </c>
      <c r="W92" s="27">
        <v>0.15</v>
      </c>
      <c r="X92" s="27">
        <v>117</v>
      </c>
      <c r="Y92" s="27" t="s">
        <v>158</v>
      </c>
      <c r="Z92" s="27">
        <v>2.4700000000000002</v>
      </c>
      <c r="AA92" s="27">
        <v>17.600000000000001</v>
      </c>
      <c r="AB92" s="27" t="s">
        <v>158</v>
      </c>
      <c r="AC92" s="27">
        <v>9.64</v>
      </c>
      <c r="AD92" s="27">
        <v>0.04</v>
      </c>
      <c r="AE92" s="87">
        <v>4.93</v>
      </c>
      <c r="AF92" s="27">
        <v>0.39</v>
      </c>
      <c r="AG92" s="36" t="s">
        <v>289</v>
      </c>
      <c r="AH92" s="35">
        <v>4.8600000000000003</v>
      </c>
      <c r="AI92" s="27" t="s">
        <v>159</v>
      </c>
      <c r="AJ92" s="87">
        <v>0.23</v>
      </c>
      <c r="AK92" s="87">
        <v>0.11</v>
      </c>
      <c r="AL92" s="87">
        <v>0.18</v>
      </c>
      <c r="AM92" s="27" t="s">
        <v>159</v>
      </c>
      <c r="AN92" s="27" t="s">
        <v>159</v>
      </c>
      <c r="AO92" s="27" t="s">
        <v>159</v>
      </c>
      <c r="AP92" s="132">
        <v>0.53</v>
      </c>
      <c r="AQ92" s="201">
        <v>0.71133999999999997</v>
      </c>
      <c r="AR92" s="208">
        <v>7.9999999999999996E-6</v>
      </c>
      <c r="AS92" s="36" t="s">
        <v>289</v>
      </c>
      <c r="AT92" s="80">
        <v>78.03</v>
      </c>
      <c r="AU92" s="125" t="str">
        <f t="shared" si="46"/>
        <v>36 ± 11</v>
      </c>
      <c r="AV92" s="27">
        <v>36</v>
      </c>
      <c r="AW92" s="27">
        <v>11</v>
      </c>
      <c r="AX92" s="203">
        <v>11.2</v>
      </c>
      <c r="AY92" s="35" t="s">
        <v>160</v>
      </c>
      <c r="AZ92" s="27" t="s">
        <v>160</v>
      </c>
      <c r="BA92" s="27" t="s">
        <v>161</v>
      </c>
      <c r="BB92" s="35" t="s">
        <v>162</v>
      </c>
      <c r="BC92" s="27" t="s">
        <v>162</v>
      </c>
      <c r="BD92" s="27" t="s">
        <v>162</v>
      </c>
      <c r="BE92" s="247">
        <v>0.13</v>
      </c>
      <c r="BF92" s="247">
        <v>0.22</v>
      </c>
      <c r="BG92" s="247">
        <v>0.36</v>
      </c>
      <c r="BH92" s="125" t="s">
        <v>168</v>
      </c>
      <c r="BI92" s="27"/>
      <c r="BJ92" s="27"/>
      <c r="BK92" s="27"/>
      <c r="BL92" s="36" t="s">
        <v>289</v>
      </c>
      <c r="BM92" s="27" t="s">
        <v>176</v>
      </c>
      <c r="BN92" s="27" t="s">
        <v>176</v>
      </c>
      <c r="BO92" s="27" t="s">
        <v>176</v>
      </c>
      <c r="BP92" s="27" t="s">
        <v>184</v>
      </c>
      <c r="BQ92" s="27" t="s">
        <v>185</v>
      </c>
      <c r="BR92" s="27" t="s">
        <v>185</v>
      </c>
      <c r="BS92" s="34"/>
      <c r="BT92" s="35">
        <v>672</v>
      </c>
      <c r="BU92" s="87">
        <v>7.87</v>
      </c>
      <c r="BV92" s="87"/>
      <c r="BW92" s="36" t="s">
        <v>289</v>
      </c>
      <c r="BX92" s="121">
        <v>7.4732045201642059</v>
      </c>
      <c r="BY92" s="117">
        <v>7.780449880160341</v>
      </c>
      <c r="BZ92" s="117">
        <v>0.30724535999613511</v>
      </c>
      <c r="CA92" s="117">
        <v>15.253654400324546</v>
      </c>
      <c r="CB92" s="143">
        <v>2.0142409938801156</v>
      </c>
      <c r="CC92" s="117">
        <f t="shared" si="47"/>
        <v>7.4732045201642059</v>
      </c>
      <c r="CD92" s="117">
        <f t="shared" si="48"/>
        <v>7.780449880160341</v>
      </c>
      <c r="CE92" s="117">
        <f t="shared" si="49"/>
        <v>0.30724535999613511</v>
      </c>
      <c r="CF92" s="117">
        <f t="shared" si="50"/>
        <v>15.253654400324546</v>
      </c>
      <c r="CG92" s="143">
        <f t="shared" si="51"/>
        <v>2.0142409938801156</v>
      </c>
      <c r="CH92" s="27" t="str">
        <f t="shared" si="52"/>
        <v>PASS</v>
      </c>
      <c r="CI92" s="87">
        <f t="shared" si="53"/>
        <v>1.157805041690527</v>
      </c>
      <c r="CJ92" s="87">
        <f t="shared" si="54"/>
        <v>1.1120840059768164</v>
      </c>
      <c r="CK92" s="118" t="e">
        <f t="shared" si="55"/>
        <v>#VALUE!</v>
      </c>
      <c r="CL92" s="132" t="e">
        <f t="shared" si="56"/>
        <v>#VALUE!</v>
      </c>
      <c r="CM92" s="133">
        <v>412.64205606904284</v>
      </c>
      <c r="CN92" s="87" t="s">
        <v>164</v>
      </c>
      <c r="CO92" s="87">
        <v>1.1599999999999999</v>
      </c>
      <c r="CP92" s="87">
        <v>1.1100000000000001</v>
      </c>
      <c r="CQ92" s="27">
        <v>0.61</v>
      </c>
      <c r="CR92" s="87">
        <f t="shared" si="42"/>
        <v>1.1599999999999999</v>
      </c>
      <c r="CS92" s="87">
        <f t="shared" si="42"/>
        <v>1.1100000000000001</v>
      </c>
      <c r="CT92" s="87" t="e">
        <f t="shared" si="43"/>
        <v>#VALUE!</v>
      </c>
    </row>
    <row r="93" spans="1:98" ht="15.75">
      <c r="A93" s="36" t="s">
        <v>290</v>
      </c>
      <c r="B93" s="27" t="s">
        <v>155</v>
      </c>
      <c r="C93" s="114">
        <v>6.67</v>
      </c>
      <c r="D93" s="31">
        <v>13.2</v>
      </c>
      <c r="E93" s="115">
        <v>0.34499999999999997</v>
      </c>
      <c r="F93" s="27">
        <v>590</v>
      </c>
      <c r="G93" s="27" t="s">
        <v>166</v>
      </c>
      <c r="H93" s="118">
        <v>260</v>
      </c>
      <c r="I93" s="118"/>
      <c r="J93" s="36" t="s">
        <v>290</v>
      </c>
      <c r="K93" s="134">
        <v>8.6207485549437343E-2</v>
      </c>
      <c r="L93" s="87">
        <v>6.4895674937616521</v>
      </c>
      <c r="M93" s="117">
        <v>45.343797642667063</v>
      </c>
      <c r="N93" s="87">
        <v>0.03</v>
      </c>
      <c r="O93" s="87">
        <v>0.17875091192629455</v>
      </c>
      <c r="P93" s="118"/>
      <c r="Q93" s="118">
        <v>260</v>
      </c>
      <c r="R93" s="132">
        <f t="shared" si="44"/>
        <v>5.1954851234277415</v>
      </c>
      <c r="S93" s="118">
        <v>231.59</v>
      </c>
      <c r="T93" s="87">
        <f t="shared" si="45"/>
        <v>4.6277784605178098</v>
      </c>
      <c r="U93" s="36" t="s">
        <v>290</v>
      </c>
      <c r="V93" s="35">
        <v>0.01</v>
      </c>
      <c r="W93" s="27">
        <v>0.1</v>
      </c>
      <c r="X93" s="27">
        <v>107</v>
      </c>
      <c r="Y93" s="27" t="s">
        <v>158</v>
      </c>
      <c r="Z93" s="27">
        <v>0.95</v>
      </c>
      <c r="AA93" s="27">
        <v>10.3</v>
      </c>
      <c r="AB93" s="87">
        <v>0.02</v>
      </c>
      <c r="AC93" s="27">
        <v>3.62</v>
      </c>
      <c r="AD93" s="27">
        <v>0.02</v>
      </c>
      <c r="AE93" s="87">
        <v>4.66</v>
      </c>
      <c r="AF93" s="87">
        <v>0.4</v>
      </c>
      <c r="AG93" s="36" t="s">
        <v>290</v>
      </c>
      <c r="AH93" s="114">
        <v>7.66</v>
      </c>
      <c r="AI93" s="87" t="s">
        <v>159</v>
      </c>
      <c r="AJ93" s="87">
        <v>0.43</v>
      </c>
      <c r="AK93" s="87" t="s">
        <v>159</v>
      </c>
      <c r="AL93" s="87" t="s">
        <v>159</v>
      </c>
      <c r="AM93" s="87" t="s">
        <v>159</v>
      </c>
      <c r="AN93" s="27" t="s">
        <v>159</v>
      </c>
      <c r="AO93" s="87" t="s">
        <v>159</v>
      </c>
      <c r="AP93" s="132">
        <v>0.22</v>
      </c>
      <c r="AQ93" s="201">
        <v>0.71157400000000004</v>
      </c>
      <c r="AR93" s="208">
        <v>6.0000000000000002E-6</v>
      </c>
      <c r="AS93" s="36" t="s">
        <v>290</v>
      </c>
      <c r="AT93" s="204">
        <v>79.27</v>
      </c>
      <c r="AU93" s="125" t="str">
        <f t="shared" si="46"/>
        <v>4 ± 3</v>
      </c>
      <c r="AV93" s="87">
        <v>4</v>
      </c>
      <c r="AW93" s="87">
        <v>3</v>
      </c>
      <c r="AX93" s="203">
        <v>3.06</v>
      </c>
      <c r="AY93" s="205">
        <v>2.9999999999999997E-4</v>
      </c>
      <c r="AZ93" s="87" t="s">
        <v>160</v>
      </c>
      <c r="BA93" s="87" t="s">
        <v>160</v>
      </c>
      <c r="BB93" s="114" t="s">
        <v>162</v>
      </c>
      <c r="BC93" s="87" t="s">
        <v>162</v>
      </c>
      <c r="BD93" s="87" t="s">
        <v>162</v>
      </c>
      <c r="BE93" s="247">
        <v>0.09</v>
      </c>
      <c r="BF93" s="247">
        <v>0.1</v>
      </c>
      <c r="BG93" s="247">
        <v>0.19</v>
      </c>
      <c r="BH93" s="125" t="s">
        <v>168</v>
      </c>
      <c r="BI93" s="87"/>
      <c r="BJ93" s="87"/>
      <c r="BK93" s="87"/>
      <c r="BL93" s="36" t="s">
        <v>290</v>
      </c>
      <c r="BM93" s="87" t="s">
        <v>176</v>
      </c>
      <c r="BN93" s="87" t="s">
        <v>176</v>
      </c>
      <c r="BO93" s="87" t="s">
        <v>176</v>
      </c>
      <c r="BP93" s="87" t="s">
        <v>184</v>
      </c>
      <c r="BQ93" s="87" t="s">
        <v>185</v>
      </c>
      <c r="BR93" s="87" t="s">
        <v>185</v>
      </c>
      <c r="BS93" s="132"/>
      <c r="BT93" s="35">
        <v>590</v>
      </c>
      <c r="BU93" s="87">
        <v>6.67</v>
      </c>
      <c r="BV93" s="87"/>
      <c r="BW93" s="36" t="s">
        <v>290</v>
      </c>
      <c r="BX93" s="121">
        <v>6.3300406887456697</v>
      </c>
      <c r="BY93" s="117">
        <v>6.3794944576853565</v>
      </c>
      <c r="BZ93" s="117">
        <v>4.9453768939686782E-2</v>
      </c>
      <c r="CA93" s="117">
        <v>12.709535146431026</v>
      </c>
      <c r="CB93" s="143">
        <v>0.3891076138498577</v>
      </c>
      <c r="CC93" s="117">
        <f t="shared" si="47"/>
        <v>6.3300406887456697</v>
      </c>
      <c r="CD93" s="117">
        <f t="shared" si="48"/>
        <v>6.3794944576853565</v>
      </c>
      <c r="CE93" s="117">
        <f t="shared" si="49"/>
        <v>4.9453768939686782E-2</v>
      </c>
      <c r="CF93" s="117">
        <f t="shared" si="50"/>
        <v>12.709535146431026</v>
      </c>
      <c r="CG93" s="143">
        <f t="shared" si="51"/>
        <v>0.3891076138498577</v>
      </c>
      <c r="CH93" s="27" t="str">
        <f t="shared" si="52"/>
        <v>PASS</v>
      </c>
      <c r="CI93" s="87">
        <f t="shared" si="53"/>
        <v>1.0812702470653146</v>
      </c>
      <c r="CJ93" s="87">
        <f t="shared" si="54"/>
        <v>1.0728882523297745</v>
      </c>
      <c r="CK93" s="118">
        <f t="shared" si="55"/>
        <v>340.14934628839546</v>
      </c>
      <c r="CL93" s="132">
        <f t="shared" si="56"/>
        <v>0.57652431574304319</v>
      </c>
      <c r="CM93" s="133">
        <v>340.14934628839546</v>
      </c>
      <c r="CN93" s="87" t="s">
        <v>164</v>
      </c>
      <c r="CO93" s="87">
        <v>1.08</v>
      </c>
      <c r="CP93" s="87">
        <v>1.07</v>
      </c>
      <c r="CQ93" s="27">
        <v>0.57999999999999996</v>
      </c>
      <c r="CR93" s="87">
        <f t="shared" si="42"/>
        <v>1.08</v>
      </c>
      <c r="CS93" s="87">
        <f t="shared" si="42"/>
        <v>1.07</v>
      </c>
      <c r="CT93" s="87">
        <f t="shared" si="43"/>
        <v>0.57999999999999996</v>
      </c>
    </row>
    <row r="94" spans="1:98" ht="15.75">
      <c r="A94" s="36" t="s">
        <v>291</v>
      </c>
      <c r="B94" s="27" t="s">
        <v>155</v>
      </c>
      <c r="C94" s="114">
        <v>6.68</v>
      </c>
      <c r="D94" s="31">
        <v>12.8</v>
      </c>
      <c r="E94" s="115">
        <v>5.9820000000000002</v>
      </c>
      <c r="F94" s="118">
        <v>426.7</v>
      </c>
      <c r="G94" s="118">
        <v>7</v>
      </c>
      <c r="H94" s="118">
        <v>196</v>
      </c>
      <c r="I94" s="118"/>
      <c r="J94" s="36" t="s">
        <v>291</v>
      </c>
      <c r="K94" s="134">
        <v>0.17760644628491376</v>
      </c>
      <c r="L94" s="87">
        <v>2.7248252849243166</v>
      </c>
      <c r="M94" s="117">
        <v>31.747500438053219</v>
      </c>
      <c r="N94" s="87">
        <v>0.03</v>
      </c>
      <c r="O94" s="87">
        <v>2.3114059424771796</v>
      </c>
      <c r="P94" s="118"/>
      <c r="Q94" s="118">
        <v>196</v>
      </c>
      <c r="R94" s="132">
        <f t="shared" si="44"/>
        <v>3.9165964776609128</v>
      </c>
      <c r="S94" s="118">
        <v>158.78</v>
      </c>
      <c r="T94" s="87">
        <f t="shared" si="45"/>
        <v>3.1728427996071416</v>
      </c>
      <c r="U94" s="36" t="s">
        <v>291</v>
      </c>
      <c r="V94" s="35">
        <v>0.02</v>
      </c>
      <c r="W94" s="27">
        <v>0.11</v>
      </c>
      <c r="X94" s="27">
        <v>69.400000000000006</v>
      </c>
      <c r="Y94" s="27" t="s">
        <v>158</v>
      </c>
      <c r="Z94" s="27">
        <v>1.26</v>
      </c>
      <c r="AA94" s="27">
        <v>10.6</v>
      </c>
      <c r="AB94" s="27" t="s">
        <v>158</v>
      </c>
      <c r="AC94" s="27">
        <v>4.26</v>
      </c>
      <c r="AD94" s="27" t="s">
        <v>178</v>
      </c>
      <c r="AE94" s="87">
        <v>6.82</v>
      </c>
      <c r="AF94" s="27">
        <v>0.24</v>
      </c>
      <c r="AG94" s="36" t="s">
        <v>291</v>
      </c>
      <c r="AH94" s="121">
        <v>11.48</v>
      </c>
      <c r="AI94" s="27" t="s">
        <v>159</v>
      </c>
      <c r="AJ94" s="87">
        <v>0.16</v>
      </c>
      <c r="AK94" s="27">
        <v>3.85</v>
      </c>
      <c r="AL94" s="87">
        <v>0.28999999999999998</v>
      </c>
      <c r="AM94" s="27" t="s">
        <v>159</v>
      </c>
      <c r="AN94" s="27" t="s">
        <v>159</v>
      </c>
      <c r="AO94" s="27" t="s">
        <v>159</v>
      </c>
      <c r="AP94" s="132">
        <v>0.28000000000000003</v>
      </c>
      <c r="AQ94" s="201">
        <v>0.71152199999999999</v>
      </c>
      <c r="AR94" s="208">
        <v>6.0000000000000002E-6</v>
      </c>
      <c r="AS94" s="36" t="s">
        <v>291</v>
      </c>
      <c r="AT94" s="80">
        <v>53.98</v>
      </c>
      <c r="AU94" s="77" t="str">
        <f t="shared" si="46"/>
        <v>730 ± 34</v>
      </c>
      <c r="AV94" s="27">
        <v>730</v>
      </c>
      <c r="AW94" s="27">
        <v>34</v>
      </c>
      <c r="AX94" s="203">
        <v>34.299999999999997</v>
      </c>
      <c r="AY94" s="35">
        <v>4.2000000000000002E-4</v>
      </c>
      <c r="AZ94" s="27" t="s">
        <v>160</v>
      </c>
      <c r="BA94" s="27" t="s">
        <v>160</v>
      </c>
      <c r="BB94" s="35" t="s">
        <v>162</v>
      </c>
      <c r="BC94" s="27" t="s">
        <v>162</v>
      </c>
      <c r="BD94" s="27" t="s">
        <v>162</v>
      </c>
      <c r="BE94" s="247">
        <v>0.06</v>
      </c>
      <c r="BF94" s="247">
        <v>7.0000000000000007E-2</v>
      </c>
      <c r="BG94" s="247">
        <v>0.13</v>
      </c>
      <c r="BH94" s="125" t="s">
        <v>168</v>
      </c>
      <c r="BI94" s="27"/>
      <c r="BJ94" s="27"/>
      <c r="BK94" s="27"/>
      <c r="BL94" s="36" t="s">
        <v>291</v>
      </c>
      <c r="BM94" s="27" t="s">
        <v>176</v>
      </c>
      <c r="BN94" s="27" t="s">
        <v>176</v>
      </c>
      <c r="BO94" s="27" t="s">
        <v>176</v>
      </c>
      <c r="BP94" s="27" t="s">
        <v>184</v>
      </c>
      <c r="BQ94" s="27" t="s">
        <v>185</v>
      </c>
      <c r="BR94" s="27" t="s">
        <v>185</v>
      </c>
      <c r="BS94" s="34"/>
      <c r="BT94" s="141">
        <v>426.7</v>
      </c>
      <c r="BU94" s="87">
        <v>6.68</v>
      </c>
      <c r="BV94" s="87"/>
      <c r="BW94" s="36" t="s">
        <v>291</v>
      </c>
      <c r="BX94" s="121">
        <v>4.7010805446454276</v>
      </c>
      <c r="BY94" s="117">
        <v>4.5601000241354024</v>
      </c>
      <c r="BZ94" s="117">
        <v>-0.14098052051002519</v>
      </c>
      <c r="CA94" s="117">
        <v>9.26118056878083</v>
      </c>
      <c r="CB94" s="143">
        <v>-1.5222737475313506</v>
      </c>
      <c r="CC94" s="117">
        <f t="shared" si="47"/>
        <v>4.7010805446454276</v>
      </c>
      <c r="CD94" s="117">
        <f t="shared" si="48"/>
        <v>4.5601000241354024</v>
      </c>
      <c r="CE94" s="117">
        <f t="shared" si="49"/>
        <v>-0.14098052051002519</v>
      </c>
      <c r="CF94" s="117">
        <f t="shared" si="50"/>
        <v>9.26118056878083</v>
      </c>
      <c r="CG94" s="143">
        <f t="shared" si="51"/>
        <v>-1.5222737475313506</v>
      </c>
      <c r="CH94" s="27" t="str">
        <f t="shared" si="52"/>
        <v>PASS</v>
      </c>
      <c r="CI94" s="87">
        <f t="shared" si="53"/>
        <v>1.0686899517542541</v>
      </c>
      <c r="CJ94" s="87">
        <f t="shared" si="54"/>
        <v>1.1017296800200205</v>
      </c>
      <c r="CK94" s="118" t="e">
        <f t="shared" si="55"/>
        <v>#VALUE!</v>
      </c>
      <c r="CL94" s="132" t="e">
        <f t="shared" si="56"/>
        <v>#VALUE!</v>
      </c>
      <c r="CM94" s="133">
        <v>254.79140757281749</v>
      </c>
      <c r="CN94" s="87" t="s">
        <v>164</v>
      </c>
      <c r="CO94" s="87">
        <v>1.07</v>
      </c>
      <c r="CP94" s="87">
        <v>1.1000000000000001</v>
      </c>
      <c r="CQ94" s="87">
        <v>0.6</v>
      </c>
      <c r="CR94" s="87">
        <f t="shared" si="42"/>
        <v>1.07</v>
      </c>
      <c r="CS94" s="87">
        <f t="shared" si="42"/>
        <v>1.1000000000000001</v>
      </c>
      <c r="CT94" s="87" t="e">
        <f t="shared" si="43"/>
        <v>#VALUE!</v>
      </c>
    </row>
    <row r="95" spans="1:98" ht="15.75">
      <c r="A95" s="36" t="s">
        <v>292</v>
      </c>
      <c r="B95" s="27" t="s">
        <v>170</v>
      </c>
      <c r="C95" s="114">
        <v>6.88</v>
      </c>
      <c r="D95" s="31">
        <v>18.2</v>
      </c>
      <c r="E95" s="115">
        <v>6.49</v>
      </c>
      <c r="F95" s="27">
        <v>691</v>
      </c>
      <c r="G95" s="27" t="s">
        <v>166</v>
      </c>
      <c r="H95" s="118">
        <v>324</v>
      </c>
      <c r="I95" s="118"/>
      <c r="J95" s="36" t="s">
        <v>292</v>
      </c>
      <c r="K95" s="134">
        <v>9.393701491260037E-2</v>
      </c>
      <c r="L95" s="87">
        <v>4.9992583318892949</v>
      </c>
      <c r="M95" s="117">
        <v>32.994504880015825</v>
      </c>
      <c r="N95" s="87">
        <v>0.02</v>
      </c>
      <c r="O95" s="117">
        <v>11.475315468179582</v>
      </c>
      <c r="P95" s="118"/>
      <c r="Q95" s="118">
        <v>324</v>
      </c>
      <c r="R95" s="132">
        <f t="shared" si="44"/>
        <v>6.4743737691945702</v>
      </c>
      <c r="S95" s="118">
        <v>306.77999999999997</v>
      </c>
      <c r="T95" s="87">
        <f t="shared" si="45"/>
        <v>6.1302727929429324</v>
      </c>
      <c r="U95" s="36" t="s">
        <v>292</v>
      </c>
      <c r="V95" s="35">
        <v>0.01</v>
      </c>
      <c r="W95" s="27">
        <v>0.16</v>
      </c>
      <c r="X95" s="27">
        <v>129</v>
      </c>
      <c r="Y95" s="27" t="s">
        <v>158</v>
      </c>
      <c r="Z95" s="27">
        <v>2.73</v>
      </c>
      <c r="AA95" s="27">
        <v>11.2</v>
      </c>
      <c r="AB95" s="27" t="s">
        <v>158</v>
      </c>
      <c r="AC95" s="27">
        <v>5.24</v>
      </c>
      <c r="AD95" s="27">
        <v>0.03</v>
      </c>
      <c r="AE95" s="87">
        <v>5.05</v>
      </c>
      <c r="AF95" s="27">
        <v>0.38</v>
      </c>
      <c r="AG95" s="36" t="s">
        <v>292</v>
      </c>
      <c r="AH95" s="35">
        <v>4.79</v>
      </c>
      <c r="AI95" s="27" t="s">
        <v>159</v>
      </c>
      <c r="AJ95" s="87">
        <v>0.35</v>
      </c>
      <c r="AK95" s="27">
        <v>4.62</v>
      </c>
      <c r="AL95" s="87">
        <v>0.13</v>
      </c>
      <c r="AM95" s="27" t="s">
        <v>159</v>
      </c>
      <c r="AN95" s="27" t="s">
        <v>159</v>
      </c>
      <c r="AO95" s="87">
        <v>0.11</v>
      </c>
      <c r="AP95" s="132">
        <v>0.59</v>
      </c>
      <c r="AQ95" s="201">
        <v>0.71151699999999996</v>
      </c>
      <c r="AR95" s="208">
        <v>6.9999999999999999E-6</v>
      </c>
      <c r="AS95" s="36" t="s">
        <v>292</v>
      </c>
      <c r="AT95" s="80">
        <v>92.95</v>
      </c>
      <c r="AU95" s="125" t="str">
        <f t="shared" si="46"/>
        <v>79 ± 20</v>
      </c>
      <c r="AV95" s="27">
        <v>79</v>
      </c>
      <c r="AW95" s="27">
        <v>20</v>
      </c>
      <c r="AX95" s="203">
        <v>20.3</v>
      </c>
      <c r="AY95" s="35">
        <v>2.8E-3</v>
      </c>
      <c r="AZ95" s="27" t="s">
        <v>203</v>
      </c>
      <c r="BA95" s="27" t="s">
        <v>160</v>
      </c>
      <c r="BB95" s="35" t="s">
        <v>162</v>
      </c>
      <c r="BC95" s="27" t="s">
        <v>162</v>
      </c>
      <c r="BD95" s="27" t="s">
        <v>162</v>
      </c>
      <c r="BE95" s="247">
        <v>0.09</v>
      </c>
      <c r="BF95" s="247">
        <v>0.14000000000000001</v>
      </c>
      <c r="BG95" s="247">
        <v>0.23</v>
      </c>
      <c r="BH95" s="125" t="s">
        <v>168</v>
      </c>
      <c r="BI95" s="27"/>
      <c r="BJ95" s="27"/>
      <c r="BK95" s="27"/>
      <c r="BL95" s="36" t="s">
        <v>292</v>
      </c>
      <c r="BM95" s="27" t="s">
        <v>176</v>
      </c>
      <c r="BN95" s="27" t="s">
        <v>176</v>
      </c>
      <c r="BO95" s="27" t="s">
        <v>176</v>
      </c>
      <c r="BP95" s="27" t="s">
        <v>184</v>
      </c>
      <c r="BQ95" s="27" t="s">
        <v>185</v>
      </c>
      <c r="BR95" s="27" t="s">
        <v>185</v>
      </c>
      <c r="BS95" s="34"/>
      <c r="BT95" s="35">
        <v>691</v>
      </c>
      <c r="BU95" s="87">
        <v>6.88</v>
      </c>
      <c r="BV95" s="87"/>
      <c r="BW95" s="36" t="s">
        <v>292</v>
      </c>
      <c r="BX95" s="121">
        <v>7.49237110896037</v>
      </c>
      <c r="BY95" s="117">
        <v>7.667821391709686</v>
      </c>
      <c r="BZ95" s="117">
        <v>0.17545028274931607</v>
      </c>
      <c r="CA95" s="117">
        <v>15.160192500670057</v>
      </c>
      <c r="CB95" s="143">
        <v>1.1573090694037125</v>
      </c>
      <c r="CC95" s="117">
        <f t="shared" si="47"/>
        <v>7.49237110896037</v>
      </c>
      <c r="CD95" s="117">
        <f t="shared" si="48"/>
        <v>7.667821391709686</v>
      </c>
      <c r="CE95" s="117">
        <f t="shared" si="49"/>
        <v>0.17545028274931607</v>
      </c>
      <c r="CF95" s="117">
        <f t="shared" si="50"/>
        <v>15.160192500670057</v>
      </c>
      <c r="CG95" s="143">
        <f t="shared" si="51"/>
        <v>1.1573090694037125</v>
      </c>
      <c r="CH95" s="27" t="str">
        <f t="shared" si="52"/>
        <v>PASS</v>
      </c>
      <c r="CI95" s="87">
        <f t="shared" si="53"/>
        <v>1.1096702448205045</v>
      </c>
      <c r="CJ95" s="87">
        <f t="shared" si="54"/>
        <v>1.0842794658408639</v>
      </c>
      <c r="CK95" s="118" t="e">
        <f t="shared" si="55"/>
        <v>#VALUE!</v>
      </c>
      <c r="CL95" s="132" t="e">
        <f t="shared" si="56"/>
        <v>#VALUE!</v>
      </c>
      <c r="CM95" s="133">
        <v>403.0919917429016</v>
      </c>
      <c r="CN95" s="87" t="s">
        <v>164</v>
      </c>
      <c r="CO95" s="87">
        <v>1.1100000000000001</v>
      </c>
      <c r="CP95" s="87">
        <v>1.08</v>
      </c>
      <c r="CQ95" s="27">
        <v>0.57999999999999996</v>
      </c>
      <c r="CR95" s="87">
        <f t="shared" si="42"/>
        <v>1.1100000000000001</v>
      </c>
      <c r="CS95" s="87">
        <f t="shared" si="42"/>
        <v>1.08</v>
      </c>
      <c r="CT95" s="87" t="e">
        <f t="shared" si="43"/>
        <v>#VALUE!</v>
      </c>
    </row>
    <row r="96" spans="1:98" ht="15.75">
      <c r="A96" s="36" t="s">
        <v>293</v>
      </c>
      <c r="B96" s="27" t="s">
        <v>155</v>
      </c>
      <c r="C96" s="114">
        <v>6.69</v>
      </c>
      <c r="D96" s="31">
        <v>15.2</v>
      </c>
      <c r="E96" s="115">
        <v>1.673</v>
      </c>
      <c r="F96" s="27">
        <v>666</v>
      </c>
      <c r="G96" s="27" t="s">
        <v>166</v>
      </c>
      <c r="H96" s="118">
        <v>223</v>
      </c>
      <c r="I96" s="118"/>
      <c r="J96" s="36" t="s">
        <v>293</v>
      </c>
      <c r="K96" s="134">
        <v>0.19507870534586885</v>
      </c>
      <c r="L96" s="117">
        <v>51.078840614782642</v>
      </c>
      <c r="M96" s="117">
        <v>32.842857664571916</v>
      </c>
      <c r="N96" s="87">
        <v>0.05</v>
      </c>
      <c r="O96" s="87">
        <v>2.2409693546480765</v>
      </c>
      <c r="P96" s="118"/>
      <c r="Q96" s="118">
        <v>223</v>
      </c>
      <c r="R96" s="132">
        <f t="shared" si="44"/>
        <v>4.4561276250937931</v>
      </c>
      <c r="S96" s="118">
        <v>200.58</v>
      </c>
      <c r="T96" s="87">
        <f t="shared" si="45"/>
        <v>4.0081169463736019</v>
      </c>
      <c r="U96" s="36" t="s">
        <v>293</v>
      </c>
      <c r="V96" s="35">
        <v>0.01</v>
      </c>
      <c r="W96" s="27">
        <v>0.17</v>
      </c>
      <c r="X96" s="27">
        <v>86.7</v>
      </c>
      <c r="Y96" s="27" t="s">
        <v>158</v>
      </c>
      <c r="Z96" s="27">
        <v>2.0299999999999998</v>
      </c>
      <c r="AA96" s="27">
        <v>14.9</v>
      </c>
      <c r="AB96" s="27" t="s">
        <v>158</v>
      </c>
      <c r="AC96" s="27">
        <v>25.7</v>
      </c>
      <c r="AD96" s="27">
        <v>0.02</v>
      </c>
      <c r="AE96" s="87">
        <v>5.66</v>
      </c>
      <c r="AF96" s="27">
        <v>0.45</v>
      </c>
      <c r="AG96" s="36" t="s">
        <v>293</v>
      </c>
      <c r="AH96" s="121">
        <v>13.48</v>
      </c>
      <c r="AI96" s="27" t="s">
        <v>159</v>
      </c>
      <c r="AJ96" s="27">
        <v>1.47</v>
      </c>
      <c r="AK96" s="27">
        <v>5.25</v>
      </c>
      <c r="AL96" s="27" t="s">
        <v>159</v>
      </c>
      <c r="AM96" s="27" t="s">
        <v>159</v>
      </c>
      <c r="AN96" s="27" t="s">
        <v>159</v>
      </c>
      <c r="AO96" s="87">
        <v>0.77</v>
      </c>
      <c r="AP96" s="132">
        <v>0.48</v>
      </c>
      <c r="AQ96" s="201">
        <v>0.71169000000000004</v>
      </c>
      <c r="AR96" s="208">
        <v>9.0000000000000002E-6</v>
      </c>
      <c r="AS96" s="36" t="s">
        <v>293</v>
      </c>
      <c r="AT96" s="80">
        <v>67.73</v>
      </c>
      <c r="AU96" s="125" t="str">
        <f t="shared" si="46"/>
        <v>218 ± 11</v>
      </c>
      <c r="AV96" s="27">
        <v>218</v>
      </c>
      <c r="AW96" s="27">
        <v>11</v>
      </c>
      <c r="AX96" s="203">
        <v>11.4</v>
      </c>
      <c r="AY96" s="35" t="s">
        <v>160</v>
      </c>
      <c r="AZ96" s="27" t="s">
        <v>160</v>
      </c>
      <c r="BA96" s="27" t="s">
        <v>161</v>
      </c>
      <c r="BB96" s="35" t="s">
        <v>162</v>
      </c>
      <c r="BC96" s="27" t="s">
        <v>162</v>
      </c>
      <c r="BD96" s="27" t="s">
        <v>162</v>
      </c>
      <c r="BE96" s="247">
        <v>0.16</v>
      </c>
      <c r="BF96" s="247">
        <v>0.22</v>
      </c>
      <c r="BG96" s="247">
        <v>0.37</v>
      </c>
      <c r="BH96" s="125" t="s">
        <v>168</v>
      </c>
      <c r="BI96" s="27"/>
      <c r="BJ96" s="27"/>
      <c r="BK96" s="27"/>
      <c r="BL96" s="36" t="s">
        <v>293</v>
      </c>
      <c r="BM96" s="27" t="s">
        <v>176</v>
      </c>
      <c r="BN96" s="27" t="s">
        <v>176</v>
      </c>
      <c r="BO96" s="27" t="s">
        <v>176</v>
      </c>
      <c r="BP96" s="27" t="s">
        <v>184</v>
      </c>
      <c r="BQ96" s="27" t="s">
        <v>185</v>
      </c>
      <c r="BR96" s="27" t="s">
        <v>185</v>
      </c>
      <c r="BS96" s="34"/>
      <c r="BT96" s="35">
        <v>666</v>
      </c>
      <c r="BU96" s="87">
        <v>6.69</v>
      </c>
      <c r="BV96" s="87"/>
      <c r="BW96" s="36" t="s">
        <v>293</v>
      </c>
      <c r="BX96" s="121">
        <v>6.6272071436117246</v>
      </c>
      <c r="BY96" s="117">
        <v>6.735193797356386</v>
      </c>
      <c r="BZ96" s="117">
        <v>0.10798665374466143</v>
      </c>
      <c r="CA96" s="117">
        <v>13.362400940968111</v>
      </c>
      <c r="CB96" s="143">
        <v>0.80813810498368222</v>
      </c>
      <c r="CC96" s="117">
        <f t="shared" si="47"/>
        <v>6.6272071436117246</v>
      </c>
      <c r="CD96" s="117">
        <f t="shared" si="48"/>
        <v>6.735193797356386</v>
      </c>
      <c r="CE96" s="117">
        <f t="shared" si="49"/>
        <v>0.10798665374466143</v>
      </c>
      <c r="CF96" s="117">
        <f t="shared" si="50"/>
        <v>13.362400940968111</v>
      </c>
      <c r="CG96" s="143">
        <f t="shared" si="51"/>
        <v>0.80813810498368222</v>
      </c>
      <c r="CH96" s="27" t="str">
        <f t="shared" si="52"/>
        <v>PASS</v>
      </c>
      <c r="CI96" s="87">
        <f t="shared" si="53"/>
        <v>1.0112903599634213</v>
      </c>
      <c r="CJ96" s="87">
        <f t="shared" si="54"/>
        <v>0.99507614768944808</v>
      </c>
      <c r="CK96" s="118" t="e">
        <f t="shared" si="55"/>
        <v>#VALUE!</v>
      </c>
      <c r="CL96" s="132" t="e">
        <f t="shared" si="56"/>
        <v>#VALUE!</v>
      </c>
      <c r="CM96" s="133">
        <v>361.953080471085</v>
      </c>
      <c r="CN96" s="87" t="s">
        <v>164</v>
      </c>
      <c r="CO96" s="87">
        <v>1.01</v>
      </c>
      <c r="CP96" s="87">
        <v>1</v>
      </c>
      <c r="CQ96" s="27">
        <v>0.54</v>
      </c>
      <c r="CR96" s="87">
        <f t="shared" si="42"/>
        <v>1.01</v>
      </c>
      <c r="CS96" s="87">
        <f t="shared" si="42"/>
        <v>1</v>
      </c>
      <c r="CT96" s="87" t="e">
        <f t="shared" si="43"/>
        <v>#VALUE!</v>
      </c>
    </row>
    <row r="97" spans="1:102" ht="15.75">
      <c r="A97" s="36" t="s">
        <v>294</v>
      </c>
      <c r="B97" s="27" t="s">
        <v>155</v>
      </c>
      <c r="C97" s="114">
        <v>6.37</v>
      </c>
      <c r="D97" s="31">
        <v>14.4</v>
      </c>
      <c r="E97" s="115">
        <v>4.016</v>
      </c>
      <c r="F97" s="27">
        <v>1350</v>
      </c>
      <c r="G97" s="27" t="s">
        <v>166</v>
      </c>
      <c r="H97" s="118">
        <v>175</v>
      </c>
      <c r="I97" s="118"/>
      <c r="J97" s="36" t="s">
        <v>294</v>
      </c>
      <c r="K97" s="134">
        <v>0.13095200838446711</v>
      </c>
      <c r="L97" s="118">
        <v>285.92293603925202</v>
      </c>
      <c r="M97" s="117">
        <v>53.156399114408281</v>
      </c>
      <c r="N97" s="87">
        <v>7.0000000000000007E-2</v>
      </c>
      <c r="O97" s="87">
        <v>0.1912526107608849</v>
      </c>
      <c r="P97" s="118"/>
      <c r="Q97" s="118">
        <v>175</v>
      </c>
      <c r="R97" s="132">
        <f t="shared" si="44"/>
        <v>3.496961140768672</v>
      </c>
      <c r="S97" s="118">
        <v>131.81</v>
      </c>
      <c r="T97" s="87">
        <f t="shared" si="45"/>
        <v>2.6339111312269639</v>
      </c>
      <c r="U97" s="36" t="s">
        <v>294</v>
      </c>
      <c r="V97" s="35">
        <v>0.02</v>
      </c>
      <c r="W97" s="27">
        <v>0.05</v>
      </c>
      <c r="X97" s="27">
        <v>177</v>
      </c>
      <c r="Y97" s="87">
        <v>0.06</v>
      </c>
      <c r="Z97" s="27">
        <v>2.66</v>
      </c>
      <c r="AA97" s="27">
        <v>13.7</v>
      </c>
      <c r="AB97" s="87">
        <v>0.41</v>
      </c>
      <c r="AC97" s="27">
        <v>60.6</v>
      </c>
      <c r="AD97" s="27" t="s">
        <v>178</v>
      </c>
      <c r="AE97" s="87">
        <v>7.15</v>
      </c>
      <c r="AF97" s="87">
        <v>0.5</v>
      </c>
      <c r="AG97" s="36" t="s">
        <v>294</v>
      </c>
      <c r="AH97" s="121">
        <v>34.51</v>
      </c>
      <c r="AI97" s="87" t="s">
        <v>159</v>
      </c>
      <c r="AJ97" s="87">
        <v>1.1399999999999999</v>
      </c>
      <c r="AK97" s="87">
        <v>1.9</v>
      </c>
      <c r="AL97" s="27" t="s">
        <v>159</v>
      </c>
      <c r="AM97" s="87" t="s">
        <v>159</v>
      </c>
      <c r="AN97" s="27" t="s">
        <v>159</v>
      </c>
      <c r="AO97" s="87" t="s">
        <v>159</v>
      </c>
      <c r="AP97" s="132" t="s">
        <v>159</v>
      </c>
      <c r="AQ97" s="201">
        <v>0.71165199999999995</v>
      </c>
      <c r="AR97" s="208">
        <v>9.0000000000000002E-6</v>
      </c>
      <c r="AS97" s="36" t="s">
        <v>294</v>
      </c>
      <c r="AT97" s="204">
        <v>58.56</v>
      </c>
      <c r="AU97" s="125" t="str">
        <f t="shared" si="46"/>
        <v>188 ± 64</v>
      </c>
      <c r="AV97" s="87">
        <v>188</v>
      </c>
      <c r="AW97" s="87">
        <v>64</v>
      </c>
      <c r="AX97" s="203">
        <v>63.5</v>
      </c>
      <c r="AY97" s="205">
        <v>2.9999999999999997E-4</v>
      </c>
      <c r="AZ97" s="87" t="s">
        <v>160</v>
      </c>
      <c r="BA97" s="87" t="s">
        <v>160</v>
      </c>
      <c r="BB97" s="114" t="s">
        <v>162</v>
      </c>
      <c r="BC97" s="87" t="s">
        <v>162</v>
      </c>
      <c r="BD97" s="87" t="s">
        <v>162</v>
      </c>
      <c r="BE97" s="247">
        <v>0.11</v>
      </c>
      <c r="BF97" s="247">
        <v>0.18</v>
      </c>
      <c r="BG97" s="247">
        <v>0.28999999999999998</v>
      </c>
      <c r="BH97" s="125" t="s">
        <v>168</v>
      </c>
      <c r="BI97" s="87"/>
      <c r="BJ97" s="87"/>
      <c r="BK97" s="87"/>
      <c r="BL97" s="36" t="s">
        <v>294</v>
      </c>
      <c r="BM97" s="87" t="s">
        <v>176</v>
      </c>
      <c r="BN97" s="87" t="s">
        <v>176</v>
      </c>
      <c r="BO97" s="87" t="s">
        <v>176</v>
      </c>
      <c r="BP97" s="87" t="s">
        <v>184</v>
      </c>
      <c r="BQ97" s="87" t="s">
        <v>185</v>
      </c>
      <c r="BR97" s="87" t="s">
        <v>185</v>
      </c>
      <c r="BS97" s="132"/>
      <c r="BT97" s="35">
        <v>1354</v>
      </c>
      <c r="BU97" s="87">
        <v>6.37</v>
      </c>
      <c r="BV97" s="87"/>
      <c r="BW97" s="36" t="s">
        <v>294</v>
      </c>
      <c r="BX97" s="121">
        <v>12.679198980800924</v>
      </c>
      <c r="BY97" s="117">
        <v>12.676219988202249</v>
      </c>
      <c r="BZ97" s="117">
        <v>-2.9789925986758448E-3</v>
      </c>
      <c r="CA97" s="117">
        <v>25.355418969003175</v>
      </c>
      <c r="CB97" s="143">
        <v>-1.1748938569375023E-2</v>
      </c>
      <c r="CC97" s="117">
        <f t="shared" si="47"/>
        <v>12.679198980800924</v>
      </c>
      <c r="CD97" s="117">
        <f t="shared" si="48"/>
        <v>12.676219988202249</v>
      </c>
      <c r="CE97" s="117">
        <f t="shared" si="49"/>
        <v>-2.9789925986758448E-3</v>
      </c>
      <c r="CF97" s="117">
        <f t="shared" si="50"/>
        <v>25.355418969003175</v>
      </c>
      <c r="CG97" s="143">
        <f t="shared" si="51"/>
        <v>-1.1748938569375023E-2</v>
      </c>
      <c r="CH97" s="27" t="str">
        <f t="shared" si="52"/>
        <v>PASS</v>
      </c>
      <c r="CI97" s="87">
        <f t="shared" si="53"/>
        <v>0.93620531670622209</v>
      </c>
      <c r="CJ97" s="87">
        <f t="shared" si="54"/>
        <v>0.93642533093064428</v>
      </c>
      <c r="CK97" s="118">
        <f t="shared" si="55"/>
        <v>714.41295893448216</v>
      </c>
      <c r="CL97" s="132">
        <f t="shared" si="56"/>
        <v>0.52763143200478746</v>
      </c>
      <c r="CM97" s="133">
        <v>714.41295893448216</v>
      </c>
      <c r="CN97" s="87" t="s">
        <v>164</v>
      </c>
      <c r="CO97" s="87">
        <v>0.94</v>
      </c>
      <c r="CP97" s="87">
        <v>0.94</v>
      </c>
      <c r="CQ97" s="27">
        <v>0.53</v>
      </c>
      <c r="CR97" s="87">
        <f t="shared" si="42"/>
        <v>0.94</v>
      </c>
      <c r="CS97" s="87">
        <f t="shared" si="42"/>
        <v>0.94</v>
      </c>
      <c r="CT97" s="87">
        <f t="shared" si="43"/>
        <v>0.53</v>
      </c>
    </row>
    <row r="98" spans="1:102" ht="15.75">
      <c r="A98" s="36" t="s">
        <v>295</v>
      </c>
      <c r="B98" s="27" t="s">
        <v>155</v>
      </c>
      <c r="C98" s="114">
        <v>6.91</v>
      </c>
      <c r="D98" s="31">
        <v>17.8</v>
      </c>
      <c r="E98" s="115">
        <v>1.0900000000000001</v>
      </c>
      <c r="F98" s="27">
        <v>967</v>
      </c>
      <c r="G98" s="27" t="s">
        <v>166</v>
      </c>
      <c r="H98" s="118">
        <v>208</v>
      </c>
      <c r="I98" s="118"/>
      <c r="J98" s="36" t="s">
        <v>295</v>
      </c>
      <c r="K98" s="134">
        <v>7.1680870962465143E-2</v>
      </c>
      <c r="L98" s="118">
        <v>159.27926325814531</v>
      </c>
      <c r="M98" s="117">
        <v>26.175007676476415</v>
      </c>
      <c r="N98" s="87">
        <v>0.04</v>
      </c>
      <c r="O98" s="87">
        <v>2.4670300490985198</v>
      </c>
      <c r="P98" s="118"/>
      <c r="Q98" s="118">
        <v>208</v>
      </c>
      <c r="R98" s="132">
        <f t="shared" si="44"/>
        <v>4.1563880987421928</v>
      </c>
      <c r="S98" s="118">
        <v>200.69</v>
      </c>
      <c r="T98" s="87">
        <f t="shared" si="45"/>
        <v>4.0103150362335134</v>
      </c>
      <c r="U98" s="36" t="s">
        <v>295</v>
      </c>
      <c r="V98" s="35">
        <v>0.01</v>
      </c>
      <c r="W98" s="27">
        <v>0.19</v>
      </c>
      <c r="X98" s="27">
        <v>133</v>
      </c>
      <c r="Y98" s="27" t="s">
        <v>158</v>
      </c>
      <c r="Z98" s="27">
        <v>2.66</v>
      </c>
      <c r="AA98" s="27">
        <v>27.7</v>
      </c>
      <c r="AB98" s="87">
        <v>0.03</v>
      </c>
      <c r="AC98" s="27">
        <v>10.4</v>
      </c>
      <c r="AD98" s="27" t="s">
        <v>178</v>
      </c>
      <c r="AE98" s="87">
        <v>5.38</v>
      </c>
      <c r="AF98" s="27">
        <v>0.39</v>
      </c>
      <c r="AG98" s="36" t="s">
        <v>295</v>
      </c>
      <c r="AH98" s="35">
        <v>12.2</v>
      </c>
      <c r="AI98" s="27" t="s">
        <v>159</v>
      </c>
      <c r="AJ98" s="87">
        <v>0.37</v>
      </c>
      <c r="AK98" s="27">
        <v>5.85</v>
      </c>
      <c r="AL98" s="27" t="s">
        <v>159</v>
      </c>
      <c r="AM98" s="27" t="s">
        <v>159</v>
      </c>
      <c r="AN98" s="27" t="s">
        <v>159</v>
      </c>
      <c r="AO98" s="87">
        <v>0.11</v>
      </c>
      <c r="AP98" s="132">
        <v>0.47</v>
      </c>
      <c r="AQ98" s="201">
        <v>0.71218000000000004</v>
      </c>
      <c r="AR98" s="208">
        <v>6.0000000000000002E-6</v>
      </c>
      <c r="AS98" s="36" t="s">
        <v>295</v>
      </c>
      <c r="AT98" s="80">
        <v>59.96</v>
      </c>
      <c r="AU98" s="77" t="str">
        <f t="shared" si="46"/>
        <v>1090 ± 67</v>
      </c>
      <c r="AV98" s="27">
        <v>1090</v>
      </c>
      <c r="AW98" s="27">
        <v>67</v>
      </c>
      <c r="AX98" s="203">
        <v>67.400000000000006</v>
      </c>
      <c r="AY98" s="35">
        <v>2.9999999999999997E-4</v>
      </c>
      <c r="AZ98" s="27" t="s">
        <v>160</v>
      </c>
      <c r="BA98" s="27" t="s">
        <v>160</v>
      </c>
      <c r="BB98" s="35" t="s">
        <v>162</v>
      </c>
      <c r="BC98" s="27" t="s">
        <v>162</v>
      </c>
      <c r="BD98" s="27" t="s">
        <v>162</v>
      </c>
      <c r="BE98" s="247">
        <v>0.15</v>
      </c>
      <c r="BF98" s="247">
        <v>0.26</v>
      </c>
      <c r="BG98" s="247">
        <v>0.41</v>
      </c>
      <c r="BH98" s="125" t="s">
        <v>168</v>
      </c>
      <c r="BI98" s="27"/>
      <c r="BJ98" s="27"/>
      <c r="BK98" s="27"/>
      <c r="BL98" s="36" t="s">
        <v>295</v>
      </c>
      <c r="BM98" s="27" t="s">
        <v>176</v>
      </c>
      <c r="BN98" s="27" t="s">
        <v>176</v>
      </c>
      <c r="BO98" s="27" t="s">
        <v>176</v>
      </c>
      <c r="BP98" s="27" t="s">
        <v>184</v>
      </c>
      <c r="BQ98" s="27" t="s">
        <v>185</v>
      </c>
      <c r="BR98" s="27" t="s">
        <v>185</v>
      </c>
      <c r="BS98" s="34"/>
      <c r="BT98" s="35">
        <v>967</v>
      </c>
      <c r="BU98" s="87">
        <v>6.91</v>
      </c>
      <c r="BV98" s="87"/>
      <c r="BW98" s="36" t="s">
        <v>295</v>
      </c>
      <c r="BX98" s="121">
        <v>9.2379895409640849</v>
      </c>
      <c r="BY98" s="117">
        <v>9.4484976854417777</v>
      </c>
      <c r="BZ98" s="117">
        <v>0.21050814447769284</v>
      </c>
      <c r="CA98" s="117">
        <v>18.686487226405863</v>
      </c>
      <c r="CB98" s="143">
        <v>1.1265260395234902</v>
      </c>
      <c r="CC98" s="117">
        <f t="shared" si="47"/>
        <v>9.2379895409640849</v>
      </c>
      <c r="CD98" s="117">
        <f t="shared" si="48"/>
        <v>9.4484976854417777</v>
      </c>
      <c r="CE98" s="117">
        <f t="shared" si="49"/>
        <v>0.21050814447769284</v>
      </c>
      <c r="CF98" s="117">
        <f t="shared" si="50"/>
        <v>18.686487226405863</v>
      </c>
      <c r="CG98" s="143">
        <f t="shared" si="51"/>
        <v>1.1265260395234902</v>
      </c>
      <c r="CH98" s="27" t="str">
        <f t="shared" si="52"/>
        <v>PASS</v>
      </c>
      <c r="CI98" s="87">
        <f t="shared" si="53"/>
        <v>0.97709386612634719</v>
      </c>
      <c r="CJ98" s="87">
        <f t="shared" si="54"/>
        <v>0.95532466814520012</v>
      </c>
      <c r="CK98" s="118">
        <f t="shared" si="55"/>
        <v>498.42708005827552</v>
      </c>
      <c r="CL98" s="132">
        <f t="shared" si="56"/>
        <v>0.51543648403130871</v>
      </c>
      <c r="CM98" s="133">
        <v>498.42708005827552</v>
      </c>
      <c r="CN98" s="87" t="s">
        <v>164</v>
      </c>
      <c r="CO98" s="87">
        <v>0.98</v>
      </c>
      <c r="CP98" s="87">
        <v>0.96</v>
      </c>
      <c r="CQ98" s="27">
        <v>0.52</v>
      </c>
      <c r="CR98" s="87">
        <f t="shared" si="42"/>
        <v>0.98</v>
      </c>
      <c r="CS98" s="87">
        <f t="shared" si="42"/>
        <v>0.96</v>
      </c>
      <c r="CT98" s="87">
        <f t="shared" si="43"/>
        <v>0.52</v>
      </c>
    </row>
    <row r="99" spans="1:102" ht="15.75">
      <c r="A99" s="36" t="s">
        <v>296</v>
      </c>
      <c r="B99" s="27" t="s">
        <v>155</v>
      </c>
      <c r="C99" s="114">
        <v>7.2</v>
      </c>
      <c r="D99" s="31">
        <v>12.8</v>
      </c>
      <c r="E99" s="115">
        <v>0.70699999999999996</v>
      </c>
      <c r="F99" s="27">
        <v>658</v>
      </c>
      <c r="G99" s="27" t="s">
        <v>166</v>
      </c>
      <c r="H99" s="118">
        <v>309</v>
      </c>
      <c r="I99" s="118"/>
      <c r="J99" s="36" t="s">
        <v>296</v>
      </c>
      <c r="K99" s="134">
        <v>0.31957692781371749</v>
      </c>
      <c r="L99" s="117">
        <v>17.157897535262936</v>
      </c>
      <c r="M99" s="117">
        <v>22.955102623429891</v>
      </c>
      <c r="N99" s="87">
        <v>0.04</v>
      </c>
      <c r="O99" s="87">
        <v>0.32675224117395157</v>
      </c>
      <c r="P99" s="118"/>
      <c r="Q99" s="118">
        <v>309</v>
      </c>
      <c r="R99" s="132">
        <f t="shared" si="44"/>
        <v>6.174634242842969</v>
      </c>
      <c r="S99" s="118">
        <v>312.95999999999998</v>
      </c>
      <c r="T99" s="87">
        <f t="shared" si="45"/>
        <v>6.2537654777997913</v>
      </c>
      <c r="U99" s="36" t="s">
        <v>296</v>
      </c>
      <c r="V99" s="35">
        <v>0.01</v>
      </c>
      <c r="W99" s="27">
        <v>0.19</v>
      </c>
      <c r="X99" s="27">
        <v>50.1</v>
      </c>
      <c r="Y99" s="27" t="s">
        <v>158</v>
      </c>
      <c r="Z99" s="27">
        <v>2.08</v>
      </c>
      <c r="AA99" s="27">
        <v>10.4</v>
      </c>
      <c r="AB99" s="27" t="s">
        <v>158</v>
      </c>
      <c r="AC99" s="27">
        <v>85.9</v>
      </c>
      <c r="AD99" s="27">
        <v>0.02</v>
      </c>
      <c r="AE99" s="87">
        <v>5.44</v>
      </c>
      <c r="AF99" s="27">
        <v>0.94</v>
      </c>
      <c r="AG99" s="36" t="s">
        <v>296</v>
      </c>
      <c r="AH99" s="121">
        <v>13.89</v>
      </c>
      <c r="AI99" s="27" t="s">
        <v>159</v>
      </c>
      <c r="AJ99" s="87">
        <v>0.14000000000000001</v>
      </c>
      <c r="AK99" s="27">
        <v>2.0099999999999998</v>
      </c>
      <c r="AL99" s="87">
        <v>0.27</v>
      </c>
      <c r="AM99" s="27" t="s">
        <v>159</v>
      </c>
      <c r="AN99" s="27" t="s">
        <v>159</v>
      </c>
      <c r="AO99" s="87">
        <v>0.14000000000000001</v>
      </c>
      <c r="AP99" s="132">
        <v>0.19</v>
      </c>
      <c r="AQ99" s="201">
        <v>0.71154799999999996</v>
      </c>
      <c r="AR99" s="208">
        <v>6.9999999999999999E-6</v>
      </c>
      <c r="AS99" s="36" t="s">
        <v>296</v>
      </c>
      <c r="AT99" s="80">
        <v>84.49</v>
      </c>
      <c r="AU99" s="77" t="str">
        <f t="shared" si="46"/>
        <v>410 ± 42</v>
      </c>
      <c r="AV99" s="27">
        <v>410</v>
      </c>
      <c r="AW99" s="27">
        <v>42</v>
      </c>
      <c r="AX99" s="203">
        <v>41.8</v>
      </c>
      <c r="AY99" s="35">
        <v>0.02</v>
      </c>
      <c r="AZ99" s="27" t="s">
        <v>160</v>
      </c>
      <c r="BA99" s="27" t="s">
        <v>160</v>
      </c>
      <c r="BB99" s="35" t="s">
        <v>162</v>
      </c>
      <c r="BC99" s="27" t="s">
        <v>162</v>
      </c>
      <c r="BD99" s="27" t="s">
        <v>162</v>
      </c>
      <c r="BE99" s="247">
        <v>0.41</v>
      </c>
      <c r="BF99" s="247">
        <v>0.18</v>
      </c>
      <c r="BG99" s="247">
        <v>0.59</v>
      </c>
      <c r="BH99" s="125" t="s">
        <v>168</v>
      </c>
      <c r="BI99" s="27"/>
      <c r="BJ99" s="27"/>
      <c r="BK99" s="27"/>
      <c r="BL99" s="36" t="s">
        <v>296</v>
      </c>
      <c r="BM99" s="27" t="s">
        <v>176</v>
      </c>
      <c r="BN99" s="27" t="s">
        <v>176</v>
      </c>
      <c r="BO99" s="27" t="s">
        <v>176</v>
      </c>
      <c r="BP99" s="27" t="s">
        <v>184</v>
      </c>
      <c r="BQ99" s="27" t="s">
        <v>185</v>
      </c>
      <c r="BR99" s="27" t="s">
        <v>185</v>
      </c>
      <c r="BS99" s="34"/>
      <c r="BT99" s="35">
        <v>658</v>
      </c>
      <c r="BU99" s="87">
        <v>7.2</v>
      </c>
      <c r="BV99" s="87"/>
      <c r="BW99" s="36" t="s">
        <v>296</v>
      </c>
      <c r="BX99" s="121">
        <v>7.1586610574212584</v>
      </c>
      <c r="BY99" s="117">
        <v>7.1697455932413439</v>
      </c>
      <c r="BZ99" s="117">
        <v>1.1084535820085506E-2</v>
      </c>
      <c r="CA99" s="117">
        <v>14.328406650662602</v>
      </c>
      <c r="CB99" s="143">
        <v>7.7360561368300593E-2</v>
      </c>
      <c r="CC99" s="117">
        <f t="shared" si="47"/>
        <v>7.1586610574212584</v>
      </c>
      <c r="CD99" s="117">
        <f t="shared" si="48"/>
        <v>7.1697455932413439</v>
      </c>
      <c r="CE99" s="117">
        <f t="shared" si="49"/>
        <v>1.1084535820085506E-2</v>
      </c>
      <c r="CF99" s="117">
        <f t="shared" si="50"/>
        <v>14.328406650662602</v>
      </c>
      <c r="CG99" s="143">
        <f t="shared" si="51"/>
        <v>7.7360561368300593E-2</v>
      </c>
      <c r="CH99" s="27" t="str">
        <f t="shared" si="52"/>
        <v>PASS</v>
      </c>
      <c r="CI99" s="87">
        <f t="shared" si="53"/>
        <v>1.0896269898543076</v>
      </c>
      <c r="CJ99" s="87">
        <f t="shared" si="54"/>
        <v>1.0879424099424404</v>
      </c>
      <c r="CK99" s="118" t="e">
        <f t="shared" si="55"/>
        <v>#VALUE!</v>
      </c>
      <c r="CL99" s="132" t="e">
        <f t="shared" si="56"/>
        <v>#VALUE!</v>
      </c>
      <c r="CM99" s="133">
        <v>387.04086944744097</v>
      </c>
      <c r="CN99" s="87" t="s">
        <v>164</v>
      </c>
      <c r="CO99" s="87">
        <v>1.0900000000000001</v>
      </c>
      <c r="CP99" s="87">
        <v>1.0900000000000001</v>
      </c>
      <c r="CQ99" s="27">
        <v>0.59</v>
      </c>
      <c r="CR99" s="87">
        <f t="shared" si="42"/>
        <v>1.0900000000000001</v>
      </c>
      <c r="CS99" s="87">
        <f t="shared" si="42"/>
        <v>1.0900000000000001</v>
      </c>
      <c r="CT99" s="87" t="e">
        <f t="shared" si="43"/>
        <v>#VALUE!</v>
      </c>
    </row>
    <row r="100" spans="1:102" ht="15.75">
      <c r="A100" s="36" t="s">
        <v>297</v>
      </c>
      <c r="B100" s="27" t="s">
        <v>155</v>
      </c>
      <c r="C100" s="114">
        <v>7.05</v>
      </c>
      <c r="D100" s="31">
        <v>19.8</v>
      </c>
      <c r="E100" s="115">
        <v>8.2240000000000002</v>
      </c>
      <c r="F100" s="27">
        <v>677</v>
      </c>
      <c r="G100" s="27" t="s">
        <v>166</v>
      </c>
      <c r="H100" s="118">
        <v>244</v>
      </c>
      <c r="I100" s="118"/>
      <c r="J100" s="36" t="s">
        <v>297</v>
      </c>
      <c r="K100" s="134">
        <v>9.0031156730275133E-2</v>
      </c>
      <c r="L100" s="87">
        <v>2.861087929755572</v>
      </c>
      <c r="M100" s="118">
        <v>115.26716286802295</v>
      </c>
      <c r="N100" s="87">
        <v>0.03</v>
      </c>
      <c r="O100" s="87">
        <v>0.29928204967443356</v>
      </c>
      <c r="P100" s="118"/>
      <c r="Q100" s="118">
        <v>244</v>
      </c>
      <c r="R100" s="132">
        <f t="shared" si="44"/>
        <v>4.8757629619860339</v>
      </c>
      <c r="S100" s="118">
        <v>245.14</v>
      </c>
      <c r="T100" s="87">
        <f t="shared" si="45"/>
        <v>4.8985431659887553</v>
      </c>
      <c r="U100" s="36" t="s">
        <v>297</v>
      </c>
      <c r="V100" s="35">
        <v>0.01</v>
      </c>
      <c r="W100" s="27">
        <v>7.0000000000000007E-2</v>
      </c>
      <c r="X100" s="27">
        <v>134</v>
      </c>
      <c r="Y100" s="27" t="s">
        <v>158</v>
      </c>
      <c r="Z100" s="27">
        <v>1.48</v>
      </c>
      <c r="AA100" s="27">
        <v>7.75</v>
      </c>
      <c r="AB100" s="27" t="s">
        <v>158</v>
      </c>
      <c r="AC100" s="27">
        <v>2.89</v>
      </c>
      <c r="AD100" s="27" t="s">
        <v>178</v>
      </c>
      <c r="AE100" s="87">
        <v>4.21</v>
      </c>
      <c r="AF100" s="27">
        <v>0.35</v>
      </c>
      <c r="AG100" s="36" t="s">
        <v>297</v>
      </c>
      <c r="AH100" s="121">
        <v>11.11</v>
      </c>
      <c r="AI100" s="27" t="s">
        <v>159</v>
      </c>
      <c r="AJ100" s="87">
        <v>0.65</v>
      </c>
      <c r="AK100" s="27">
        <v>2.97</v>
      </c>
      <c r="AL100" s="87">
        <v>0.1</v>
      </c>
      <c r="AM100" s="27" t="s">
        <v>159</v>
      </c>
      <c r="AN100" s="27" t="s">
        <v>159</v>
      </c>
      <c r="AO100" s="87">
        <v>0.3</v>
      </c>
      <c r="AP100" s="132">
        <v>0.35</v>
      </c>
      <c r="AQ100" s="201">
        <v>0.71151200000000003</v>
      </c>
      <c r="AR100" s="208">
        <v>5.0000000000000004E-6</v>
      </c>
      <c r="AS100" s="36" t="s">
        <v>297</v>
      </c>
      <c r="AT100" s="80">
        <v>69.25</v>
      </c>
      <c r="AU100" s="125" t="str">
        <f t="shared" si="46"/>
        <v>21 ± 8</v>
      </c>
      <c r="AV100" s="27">
        <v>21</v>
      </c>
      <c r="AW100" s="27">
        <v>8</v>
      </c>
      <c r="AX100" s="203">
        <v>7.6</v>
      </c>
      <c r="AY100" s="35" t="s">
        <v>160</v>
      </c>
      <c r="AZ100" s="27" t="s">
        <v>160</v>
      </c>
      <c r="BA100" s="27" t="s">
        <v>160</v>
      </c>
      <c r="BB100" s="35" t="s">
        <v>162</v>
      </c>
      <c r="BC100" s="27" t="s">
        <v>162</v>
      </c>
      <c r="BD100" s="27" t="s">
        <v>162</v>
      </c>
      <c r="BE100" s="247">
        <v>0.09</v>
      </c>
      <c r="BF100" s="247">
        <v>0.11</v>
      </c>
      <c r="BG100" s="247">
        <v>0.2</v>
      </c>
      <c r="BH100" s="125" t="s">
        <v>168</v>
      </c>
      <c r="BI100" s="27"/>
      <c r="BJ100" s="27"/>
      <c r="BK100" s="27"/>
      <c r="BL100" s="36" t="s">
        <v>297</v>
      </c>
      <c r="BM100" s="27" t="s">
        <v>176</v>
      </c>
      <c r="BN100" s="27" t="s">
        <v>176</v>
      </c>
      <c r="BO100" s="27" t="s">
        <v>176</v>
      </c>
      <c r="BP100" s="27" t="s">
        <v>184</v>
      </c>
      <c r="BQ100" s="27" t="s">
        <v>185</v>
      </c>
      <c r="BR100" s="27" t="s">
        <v>185</v>
      </c>
      <c r="BS100" s="34"/>
      <c r="BT100" s="35">
        <v>677</v>
      </c>
      <c r="BU100" s="87">
        <v>7.05</v>
      </c>
      <c r="BV100" s="87"/>
      <c r="BW100" s="36" t="s">
        <v>297</v>
      </c>
      <c r="BX100" s="121">
        <v>7.3659357495521984</v>
      </c>
      <c r="BY100" s="117">
        <v>7.4972580240095468</v>
      </c>
      <c r="BZ100" s="117">
        <v>0.13132227445734834</v>
      </c>
      <c r="CA100" s="117">
        <v>14.863193773561745</v>
      </c>
      <c r="CB100" s="143">
        <v>0.88354008201750633</v>
      </c>
      <c r="CC100" s="117">
        <f t="shared" si="47"/>
        <v>7.3659357495521984</v>
      </c>
      <c r="CD100" s="117">
        <f t="shared" si="48"/>
        <v>7.4972580240095468</v>
      </c>
      <c r="CE100" s="117">
        <f t="shared" si="49"/>
        <v>0.13132227445734834</v>
      </c>
      <c r="CF100" s="117">
        <f t="shared" si="50"/>
        <v>14.863193773561745</v>
      </c>
      <c r="CG100" s="143">
        <f t="shared" si="51"/>
        <v>0.88354008201750633</v>
      </c>
      <c r="CH100" s="27" t="str">
        <f t="shared" si="52"/>
        <v>PASS</v>
      </c>
      <c r="CI100" s="87">
        <f t="shared" si="53"/>
        <v>1.107423637224453</v>
      </c>
      <c r="CJ100" s="87">
        <f t="shared" si="54"/>
        <v>1.0880259600520232</v>
      </c>
      <c r="CK100" s="118" t="e">
        <f t="shared" si="55"/>
        <v>#VALUE!</v>
      </c>
      <c r="CL100" s="132" t="e">
        <f t="shared" si="56"/>
        <v>#VALUE!</v>
      </c>
      <c r="CM100" s="133">
        <v>420.17474843532096</v>
      </c>
      <c r="CN100" s="87" t="s">
        <v>164</v>
      </c>
      <c r="CO100" s="87">
        <v>1.1100000000000001</v>
      </c>
      <c r="CP100" s="87">
        <v>1.0900000000000001</v>
      </c>
      <c r="CQ100" s="27">
        <v>0.62</v>
      </c>
      <c r="CR100" s="87">
        <f t="shared" si="42"/>
        <v>1.1100000000000001</v>
      </c>
      <c r="CS100" s="87">
        <f t="shared" si="42"/>
        <v>1.0900000000000001</v>
      </c>
      <c r="CT100" s="87" t="e">
        <f t="shared" si="43"/>
        <v>#VALUE!</v>
      </c>
    </row>
    <row r="101" spans="1:102" s="38" customFormat="1">
      <c r="A101" s="180" t="s">
        <v>298</v>
      </c>
      <c r="B101" s="24" t="s">
        <v>251</v>
      </c>
      <c r="C101" s="209">
        <v>4.6399999999999997</v>
      </c>
      <c r="D101" s="24" t="s">
        <v>162</v>
      </c>
      <c r="E101" s="24" t="s">
        <v>162</v>
      </c>
      <c r="F101" s="24" t="s">
        <v>162</v>
      </c>
      <c r="G101" s="24" t="s">
        <v>162</v>
      </c>
      <c r="H101" s="181" t="s">
        <v>189</v>
      </c>
      <c r="I101" s="118"/>
      <c r="J101" s="180" t="s">
        <v>298</v>
      </c>
      <c r="K101" s="188" t="s">
        <v>190</v>
      </c>
      <c r="L101" s="184" t="s">
        <v>157</v>
      </c>
      <c r="M101" s="184" t="s">
        <v>185</v>
      </c>
      <c r="N101" s="183" t="s">
        <v>157</v>
      </c>
      <c r="O101" s="183">
        <v>7.4809864426489847E-2</v>
      </c>
      <c r="P101" s="27"/>
      <c r="Q101" s="181" t="s">
        <v>189</v>
      </c>
      <c r="R101" s="182" t="s">
        <v>191</v>
      </c>
      <c r="S101" s="181" t="s">
        <v>156</v>
      </c>
      <c r="T101" s="183" t="s">
        <v>156</v>
      </c>
      <c r="U101" s="180" t="s">
        <v>298</v>
      </c>
      <c r="V101" s="25" t="s">
        <v>157</v>
      </c>
      <c r="W101" s="24" t="s">
        <v>158</v>
      </c>
      <c r="X101" s="24">
        <v>0.02</v>
      </c>
      <c r="Y101" s="24" t="s">
        <v>158</v>
      </c>
      <c r="Z101" s="24" t="s">
        <v>157</v>
      </c>
      <c r="AA101" s="24" t="s">
        <v>157</v>
      </c>
      <c r="AB101" s="24" t="s">
        <v>158</v>
      </c>
      <c r="AC101" s="24" t="s">
        <v>157</v>
      </c>
      <c r="AD101" s="24">
        <v>0.01</v>
      </c>
      <c r="AE101" s="24" t="s">
        <v>157</v>
      </c>
      <c r="AF101" s="24" t="s">
        <v>158</v>
      </c>
      <c r="AG101" s="180" t="s">
        <v>298</v>
      </c>
      <c r="AH101" s="25" t="s">
        <v>159</v>
      </c>
      <c r="AI101" s="24" t="s">
        <v>159</v>
      </c>
      <c r="AJ101" s="24" t="s">
        <v>159</v>
      </c>
      <c r="AK101" s="24" t="s">
        <v>159</v>
      </c>
      <c r="AL101" s="24" t="s">
        <v>159</v>
      </c>
      <c r="AM101" s="24" t="s">
        <v>159</v>
      </c>
      <c r="AN101" s="24" t="s">
        <v>159</v>
      </c>
      <c r="AO101" s="24" t="s">
        <v>159</v>
      </c>
      <c r="AP101" s="23" t="s">
        <v>159</v>
      </c>
      <c r="AQ101" s="25" t="s">
        <v>162</v>
      </c>
      <c r="AR101" s="24" t="s">
        <v>162</v>
      </c>
      <c r="AS101" s="180" t="s">
        <v>298</v>
      </c>
      <c r="AT101" s="37" t="s">
        <v>162</v>
      </c>
      <c r="AU101" s="151" t="s">
        <v>162</v>
      </c>
      <c r="AV101" s="24" t="s">
        <v>162</v>
      </c>
      <c r="AW101" s="24" t="s">
        <v>162</v>
      </c>
      <c r="AX101" s="23" t="s">
        <v>162</v>
      </c>
      <c r="AY101" s="25" t="s">
        <v>162</v>
      </c>
      <c r="AZ101" s="24" t="s">
        <v>162</v>
      </c>
      <c r="BA101" s="24" t="s">
        <v>162</v>
      </c>
      <c r="BB101" s="25" t="s">
        <v>162</v>
      </c>
      <c r="BC101" s="24" t="s">
        <v>162</v>
      </c>
      <c r="BD101" s="24" t="s">
        <v>162</v>
      </c>
      <c r="BE101" s="253" t="s">
        <v>162</v>
      </c>
      <c r="BF101" s="253" t="s">
        <v>162</v>
      </c>
      <c r="BG101" s="253" t="s">
        <v>162</v>
      </c>
      <c r="BH101" s="253" t="s">
        <v>162</v>
      </c>
      <c r="BI101" s="259"/>
      <c r="BJ101" s="259"/>
      <c r="BK101" s="27"/>
      <c r="BL101" s="180" t="s">
        <v>299</v>
      </c>
      <c r="BM101" s="24" t="s">
        <v>176</v>
      </c>
      <c r="BN101" s="24" t="s">
        <v>176</v>
      </c>
      <c r="BO101" s="24">
        <v>0.14000000000000001</v>
      </c>
      <c r="BP101" s="24">
        <v>0.72</v>
      </c>
      <c r="BQ101" s="24">
        <v>0.11</v>
      </c>
      <c r="BR101" s="24">
        <v>0.83</v>
      </c>
      <c r="BS101" s="23">
        <f>BQ101+BP101</f>
        <v>0.83</v>
      </c>
      <c r="BT101" s="25" t="s">
        <v>162</v>
      </c>
      <c r="BU101" s="189">
        <v>4.6399999999999997</v>
      </c>
      <c r="BV101" s="140"/>
      <c r="BW101" s="180" t="s">
        <v>298</v>
      </c>
      <c r="BX101" s="188" t="s">
        <v>156</v>
      </c>
      <c r="BY101" s="184" t="s">
        <v>156</v>
      </c>
      <c r="BZ101" s="184" t="s">
        <v>156</v>
      </c>
      <c r="CA101" s="184" t="s">
        <v>156</v>
      </c>
      <c r="CB101" s="182" t="s">
        <v>156</v>
      </c>
      <c r="CC101" s="184" t="s">
        <v>156</v>
      </c>
      <c r="CD101" s="184" t="s">
        <v>156</v>
      </c>
      <c r="CE101" s="184" t="s">
        <v>156</v>
      </c>
      <c r="CF101" s="184" t="s">
        <v>156</v>
      </c>
      <c r="CG101" s="182" t="s">
        <v>156</v>
      </c>
      <c r="CH101" s="24" t="str">
        <f t="shared" si="52"/>
        <v>CHECK</v>
      </c>
      <c r="CI101" s="189" t="s">
        <v>156</v>
      </c>
      <c r="CJ101" s="189" t="s">
        <v>156</v>
      </c>
      <c r="CK101" s="190" t="s">
        <v>156</v>
      </c>
      <c r="CL101" s="191" t="s">
        <v>156</v>
      </c>
      <c r="CM101" s="37" t="s">
        <v>156</v>
      </c>
      <c r="CN101" s="189" t="s">
        <v>164</v>
      </c>
      <c r="CO101" s="189" t="s">
        <v>156</v>
      </c>
      <c r="CP101" s="189" t="s">
        <v>156</v>
      </c>
      <c r="CQ101" s="210" t="s">
        <v>156</v>
      </c>
      <c r="CR101" s="140" t="s">
        <v>156</v>
      </c>
      <c r="CS101" s="140" t="s">
        <v>156</v>
      </c>
      <c r="CT101" s="140" t="s">
        <v>156</v>
      </c>
      <c r="CU101"/>
      <c r="CV101"/>
      <c r="CW101"/>
      <c r="CX101"/>
    </row>
    <row r="102" spans="1:102" s="110" customFormat="1">
      <c r="A102" s="98" t="s">
        <v>300</v>
      </c>
      <c r="B102" s="99"/>
      <c r="C102" s="100"/>
      <c r="D102" s="154"/>
      <c r="E102" s="101"/>
      <c r="F102" s="155"/>
      <c r="G102" s="155"/>
      <c r="H102" s="161"/>
      <c r="I102" s="118"/>
      <c r="J102" s="98" t="s">
        <v>300</v>
      </c>
      <c r="K102" s="158"/>
      <c r="L102" s="159"/>
      <c r="M102" s="159"/>
      <c r="N102" s="160"/>
      <c r="O102" s="159"/>
      <c r="P102" s="6"/>
      <c r="Q102" s="161"/>
      <c r="R102" s="162"/>
      <c r="S102" s="161"/>
      <c r="T102" s="159"/>
      <c r="U102" s="98" t="s">
        <v>300</v>
      </c>
      <c r="V102" s="164"/>
      <c r="W102" s="155"/>
      <c r="X102" s="155"/>
      <c r="Y102" s="155"/>
      <c r="Z102" s="155"/>
      <c r="AA102" s="155"/>
      <c r="AB102" s="155"/>
      <c r="AC102" s="155"/>
      <c r="AD102" s="155"/>
      <c r="AE102" s="155"/>
      <c r="AF102" s="155"/>
      <c r="AG102" s="98" t="s">
        <v>300</v>
      </c>
      <c r="AH102" s="164"/>
      <c r="AI102" s="155"/>
      <c r="AJ102" s="155"/>
      <c r="AK102" s="155"/>
      <c r="AL102" s="155"/>
      <c r="AM102" s="155"/>
      <c r="AN102" s="155"/>
      <c r="AO102" s="155"/>
      <c r="AP102" s="165"/>
      <c r="AQ102" s="164"/>
      <c r="AR102" s="155"/>
      <c r="AS102" s="98" t="s">
        <v>300</v>
      </c>
      <c r="AT102" s="206"/>
      <c r="AU102" s="166"/>
      <c r="AV102" s="155"/>
      <c r="AW102" s="155"/>
      <c r="AX102" s="165"/>
      <c r="AY102" s="164"/>
      <c r="AZ102" s="155"/>
      <c r="BA102" s="155"/>
      <c r="BB102" s="164"/>
      <c r="BC102" s="155"/>
      <c r="BD102" s="155"/>
      <c r="BE102" s="248"/>
      <c r="BF102" s="248"/>
      <c r="BG102" s="248"/>
      <c r="BH102" s="248"/>
      <c r="BI102" s="259"/>
      <c r="BJ102" s="259"/>
      <c r="BK102" s="27"/>
      <c r="BL102" s="98" t="s">
        <v>300</v>
      </c>
      <c r="BM102" s="155"/>
      <c r="BN102" s="155"/>
      <c r="BO102" s="155"/>
      <c r="BP102" s="155"/>
      <c r="BQ102" s="155"/>
      <c r="BR102" s="155"/>
      <c r="BS102" s="165"/>
      <c r="BT102" s="164"/>
      <c r="BU102" s="154"/>
      <c r="BV102" s="140"/>
      <c r="BW102" s="98" t="s">
        <v>300</v>
      </c>
      <c r="BX102" s="207"/>
      <c r="BY102" s="169"/>
      <c r="BZ102" s="169"/>
      <c r="CA102" s="169"/>
      <c r="CB102" s="170"/>
      <c r="CC102" s="169"/>
      <c r="CD102" s="169"/>
      <c r="CE102" s="169"/>
      <c r="CF102" s="169"/>
      <c r="CG102" s="170"/>
      <c r="CH102" s="155"/>
      <c r="CI102" s="159"/>
      <c r="CJ102" s="159"/>
      <c r="CK102" s="161"/>
      <c r="CL102" s="171"/>
      <c r="CM102" s="172"/>
      <c r="CN102" s="159"/>
      <c r="CO102" s="159"/>
      <c r="CP102" s="159"/>
      <c r="CQ102" s="159"/>
      <c r="CR102" s="159"/>
      <c r="CS102" s="159"/>
      <c r="CT102" s="159"/>
      <c r="CU102"/>
      <c r="CV102"/>
      <c r="CW102"/>
      <c r="CX102"/>
    </row>
    <row r="103" spans="1:102" ht="15.75">
      <c r="A103" s="36" t="s">
        <v>301</v>
      </c>
      <c r="B103" s="27" t="s">
        <v>155</v>
      </c>
      <c r="C103" s="114">
        <v>6.76</v>
      </c>
      <c r="D103" s="31">
        <v>14.2</v>
      </c>
      <c r="E103" s="115">
        <v>4.2370000000000001</v>
      </c>
      <c r="F103" s="27">
        <v>728</v>
      </c>
      <c r="G103" s="27">
        <v>11</v>
      </c>
      <c r="H103" s="118">
        <v>305</v>
      </c>
      <c r="I103" s="118"/>
      <c r="J103" s="36" t="s">
        <v>301</v>
      </c>
      <c r="K103" s="134">
        <v>0.12883082034098572</v>
      </c>
      <c r="L103" s="117">
        <v>20.53619370048359</v>
      </c>
      <c r="M103" s="117">
        <v>55.92061168034666</v>
      </c>
      <c r="N103" s="147">
        <v>0.03</v>
      </c>
      <c r="O103" s="87">
        <v>1.5090106158437506</v>
      </c>
      <c r="P103" s="118"/>
      <c r="Q103" s="118">
        <v>305</v>
      </c>
      <c r="R103" s="132">
        <f t="shared" si="44"/>
        <v>6.0947037024825423</v>
      </c>
      <c r="S103" s="118">
        <v>277.33999999999997</v>
      </c>
      <c r="T103" s="87">
        <f t="shared" ref="T103:T110" si="57">(S103/100.0869)*2</f>
        <v>5.5419840158901907</v>
      </c>
      <c r="U103" s="36" t="s">
        <v>301</v>
      </c>
      <c r="V103" s="35">
        <v>0.01</v>
      </c>
      <c r="W103" s="27">
        <v>0.18</v>
      </c>
      <c r="X103" s="27">
        <v>106</v>
      </c>
      <c r="Y103" s="27" t="s">
        <v>158</v>
      </c>
      <c r="Z103" s="27">
        <v>1.43</v>
      </c>
      <c r="AA103" s="27">
        <v>20.5</v>
      </c>
      <c r="AB103" s="87">
        <v>0.01</v>
      </c>
      <c r="AC103" s="27">
        <v>14.2</v>
      </c>
      <c r="AD103" s="27">
        <v>0.02</v>
      </c>
      <c r="AE103" s="87">
        <v>5.67</v>
      </c>
      <c r="AF103" s="27">
        <v>0.79</v>
      </c>
      <c r="AG103" s="36" t="s">
        <v>301</v>
      </c>
      <c r="AH103" s="35">
        <v>7.08</v>
      </c>
      <c r="AI103" s="27" t="s">
        <v>159</v>
      </c>
      <c r="AJ103" s="87">
        <v>0.54</v>
      </c>
      <c r="AK103" s="27">
        <v>22.2</v>
      </c>
      <c r="AL103" s="87">
        <v>0.13</v>
      </c>
      <c r="AM103" s="27" t="s">
        <v>159</v>
      </c>
      <c r="AN103" s="27" t="s">
        <v>159</v>
      </c>
      <c r="AO103" s="87">
        <v>0.14000000000000001</v>
      </c>
      <c r="AP103" s="132">
        <v>0.23</v>
      </c>
      <c r="AQ103" s="134" t="s">
        <v>162</v>
      </c>
      <c r="AR103" s="147" t="s">
        <v>162</v>
      </c>
      <c r="AS103" s="36" t="s">
        <v>301</v>
      </c>
      <c r="AT103" s="80">
        <v>89.61</v>
      </c>
      <c r="AU103" s="125" t="str">
        <f t="shared" ref="AU103:AU109" si="58">_xlfn.CONCAT(AV103, " ± ", AW103)</f>
        <v>260 ± 32</v>
      </c>
      <c r="AV103" s="27">
        <v>260</v>
      </c>
      <c r="AW103" s="27">
        <v>32</v>
      </c>
      <c r="AX103" s="203">
        <v>31.8</v>
      </c>
      <c r="AY103" s="35">
        <v>5.7999999999999996E-3</v>
      </c>
      <c r="AZ103" s="27" t="s">
        <v>160</v>
      </c>
      <c r="BA103" s="27" t="s">
        <v>160</v>
      </c>
      <c r="BB103" s="76" t="s">
        <v>162</v>
      </c>
      <c r="BC103" s="55" t="s">
        <v>162</v>
      </c>
      <c r="BD103" s="55" t="s">
        <v>162</v>
      </c>
      <c r="BE103" s="247">
        <v>0.14000000000000001</v>
      </c>
      <c r="BF103" s="247">
        <v>0.15</v>
      </c>
      <c r="BG103" s="247">
        <v>0.28999999999999998</v>
      </c>
      <c r="BH103" s="125" t="s">
        <v>168</v>
      </c>
      <c r="BI103" s="259"/>
      <c r="BJ103" s="259"/>
      <c r="BK103" s="27"/>
      <c r="BL103" s="36" t="s">
        <v>301</v>
      </c>
      <c r="BM103" s="27" t="s">
        <v>176</v>
      </c>
      <c r="BN103" s="27" t="s">
        <v>176</v>
      </c>
      <c r="BO103" s="27" t="s">
        <v>176</v>
      </c>
      <c r="BP103" s="27" t="s">
        <v>184</v>
      </c>
      <c r="BQ103" s="27" t="s">
        <v>185</v>
      </c>
      <c r="BR103" s="27" t="s">
        <v>185</v>
      </c>
      <c r="BS103" s="34"/>
      <c r="BT103" s="35">
        <v>728</v>
      </c>
      <c r="BU103" s="87">
        <v>6.76</v>
      </c>
      <c r="BV103" s="87"/>
      <c r="BW103" s="36" t="s">
        <v>301</v>
      </c>
      <c r="BX103" s="121">
        <v>7.8694076071496353</v>
      </c>
      <c r="BY103" s="117">
        <v>7.6514692134188307</v>
      </c>
      <c r="BZ103" s="117">
        <v>-0.21793839373080459</v>
      </c>
      <c r="CA103" s="117">
        <v>15.520876820568466</v>
      </c>
      <c r="CB103" s="143">
        <v>-1.4041628978202432</v>
      </c>
      <c r="CC103" s="117">
        <f>(K103/18.998)+(L103/35.45)+(2*(M103/96.06))+(O103/62.004)+R103</f>
        <v>7.8694076071496353</v>
      </c>
      <c r="CD103" s="117">
        <f t="shared" ref="CD103:CD112" si="59">(2*((W103/137.327)+(X103/40.078)+(AA103/24.305)+(AF103/87.62)))+(Z103/39.0983)+(AC103/22.99)+(10^-BU103)</f>
        <v>7.6514692134188307</v>
      </c>
      <c r="CE103" s="117">
        <f t="shared" si="49"/>
        <v>-0.21793839373080459</v>
      </c>
      <c r="CF103" s="117">
        <f t="shared" si="50"/>
        <v>15.520876820568466</v>
      </c>
      <c r="CG103" s="143">
        <f t="shared" si="51"/>
        <v>-1.4041628978202432</v>
      </c>
      <c r="CH103" s="27" t="str">
        <f t="shared" ref="CH103:CH114" si="60">IF(Z103&gt;10, "CHECK", "PASS")</f>
        <v>PASS</v>
      </c>
      <c r="CI103" s="87">
        <f t="shared" ref="CI103:CI110" si="61">CD103/(0.01*BT103)</f>
        <v>1.051025990854235</v>
      </c>
      <c r="CJ103" s="87">
        <f t="shared" ref="CJ103:CJ110" si="62">CC103/(0.01*BT103)</f>
        <v>1.0809625833996752</v>
      </c>
      <c r="CK103" s="118">
        <f t="shared" ref="CK103:CK112" si="63">X103+AA103+AC103+L103+M103+(Q103/1.67)+Z103+(2.14*AE103)+O103+K103+AF103+W103+AB103</f>
        <v>415.97317735593714</v>
      </c>
      <c r="CL103" s="132">
        <f t="shared" ref="CL103:CL110" si="64">CK103/BT103</f>
        <v>0.57139172713727626</v>
      </c>
      <c r="CM103" s="133">
        <v>415.97317735593714</v>
      </c>
      <c r="CN103" s="87" t="s">
        <v>164</v>
      </c>
      <c r="CO103" s="87">
        <v>1.05</v>
      </c>
      <c r="CP103" s="87">
        <v>1.08</v>
      </c>
      <c r="CQ103" s="27">
        <v>0.56999999999999995</v>
      </c>
      <c r="CR103" s="87">
        <f t="shared" si="42"/>
        <v>1.05</v>
      </c>
      <c r="CS103" s="87">
        <f t="shared" si="42"/>
        <v>1.08</v>
      </c>
      <c r="CT103" s="87">
        <f t="shared" si="43"/>
        <v>0.56999999999999995</v>
      </c>
    </row>
    <row r="104" spans="1:102" ht="15.75">
      <c r="A104" s="36" t="s">
        <v>302</v>
      </c>
      <c r="B104" s="27" t="s">
        <v>155</v>
      </c>
      <c r="C104" s="114">
        <v>7.43</v>
      </c>
      <c r="D104" s="31">
        <v>14.4</v>
      </c>
      <c r="E104" s="115">
        <v>1.0589999999999999</v>
      </c>
      <c r="F104" s="27">
        <v>3485</v>
      </c>
      <c r="G104" s="27" t="s">
        <v>166</v>
      </c>
      <c r="H104" s="118">
        <v>541</v>
      </c>
      <c r="I104" s="118"/>
      <c r="J104" s="36" t="s">
        <v>302</v>
      </c>
      <c r="K104" s="114">
        <v>3.5213212276196715</v>
      </c>
      <c r="L104" s="118">
        <v>696.99884611942764</v>
      </c>
      <c r="M104" s="87">
        <v>9.6793904642299111</v>
      </c>
      <c r="N104" s="211">
        <v>5.81</v>
      </c>
      <c r="O104" s="87">
        <v>1.781236673790074</v>
      </c>
      <c r="P104" s="118"/>
      <c r="Q104" s="118">
        <v>541</v>
      </c>
      <c r="R104" s="143">
        <f t="shared" si="44"/>
        <v>10.810605583747723</v>
      </c>
      <c r="S104" s="118">
        <v>573.66</v>
      </c>
      <c r="T104" s="117">
        <f t="shared" si="57"/>
        <v>11.463238445790607</v>
      </c>
      <c r="U104" s="36" t="s">
        <v>302</v>
      </c>
      <c r="V104" s="35" t="s">
        <v>157</v>
      </c>
      <c r="W104" s="27">
        <v>2.0499999999999998</v>
      </c>
      <c r="X104" s="27">
        <v>19.5</v>
      </c>
      <c r="Y104" s="27" t="s">
        <v>158</v>
      </c>
      <c r="Z104" s="27">
        <v>5.22</v>
      </c>
      <c r="AA104" s="27">
        <v>9.9600000000000009</v>
      </c>
      <c r="AB104" s="27" t="s">
        <v>158</v>
      </c>
      <c r="AC104" s="27">
        <v>622</v>
      </c>
      <c r="AD104" s="27">
        <v>0.02</v>
      </c>
      <c r="AE104" s="87">
        <v>3.48</v>
      </c>
      <c r="AF104" s="87">
        <v>2.1</v>
      </c>
      <c r="AG104" s="36" t="s">
        <v>302</v>
      </c>
      <c r="AH104" s="121">
        <v>61.92</v>
      </c>
      <c r="AI104" s="87" t="s">
        <v>159</v>
      </c>
      <c r="AJ104" s="87">
        <v>0.17</v>
      </c>
      <c r="AK104" s="87">
        <v>4.43</v>
      </c>
      <c r="AL104" s="87" t="s">
        <v>159</v>
      </c>
      <c r="AM104" s="87" t="s">
        <v>159</v>
      </c>
      <c r="AN104" s="27" t="s">
        <v>159</v>
      </c>
      <c r="AO104" s="87">
        <v>0.13</v>
      </c>
      <c r="AP104" s="132" t="s">
        <v>159</v>
      </c>
      <c r="AQ104" s="201">
        <v>0.71208199999999999</v>
      </c>
      <c r="AR104" s="208">
        <v>6.0000000000000002E-6</v>
      </c>
      <c r="AS104" s="36" t="s">
        <v>302</v>
      </c>
      <c r="AT104" s="204">
        <v>147.66999999999999</v>
      </c>
      <c r="AU104" s="125" t="str">
        <f t="shared" si="58"/>
        <v>66 ± 11</v>
      </c>
      <c r="AV104" s="87">
        <v>66</v>
      </c>
      <c r="AW104" s="87">
        <v>11</v>
      </c>
      <c r="AX104" s="203">
        <v>11.4</v>
      </c>
      <c r="AY104" s="114">
        <v>0.14000000000000001</v>
      </c>
      <c r="AZ104" s="212">
        <v>2.8E-3</v>
      </c>
      <c r="BA104" s="87" t="s">
        <v>160</v>
      </c>
      <c r="BB104" s="114" t="s">
        <v>162</v>
      </c>
      <c r="BC104" s="87" t="s">
        <v>162</v>
      </c>
      <c r="BD104" s="87" t="s">
        <v>162</v>
      </c>
      <c r="BE104" s="247">
        <v>0.62</v>
      </c>
      <c r="BF104" s="247">
        <v>0.65</v>
      </c>
      <c r="BG104" s="247">
        <v>1.27</v>
      </c>
      <c r="BH104" s="125" t="s">
        <v>168</v>
      </c>
      <c r="BI104" s="87"/>
      <c r="BJ104" s="87"/>
      <c r="BK104" s="87"/>
      <c r="BL104" s="36" t="s">
        <v>302</v>
      </c>
      <c r="BM104" s="87" t="s">
        <v>176</v>
      </c>
      <c r="BN104" s="87" t="s">
        <v>176</v>
      </c>
      <c r="BO104" s="87" t="s">
        <v>176</v>
      </c>
      <c r="BP104" s="87" t="s">
        <v>184</v>
      </c>
      <c r="BQ104" s="87" t="s">
        <v>185</v>
      </c>
      <c r="BR104" s="87" t="s">
        <v>185</v>
      </c>
      <c r="BS104" s="132"/>
      <c r="BT104" s="35">
        <v>3485</v>
      </c>
      <c r="BU104" s="87">
        <v>7.43</v>
      </c>
      <c r="BV104" s="87"/>
      <c r="BW104" s="36" t="s">
        <v>302</v>
      </c>
      <c r="BX104" s="121">
        <v>30.957162046245848</v>
      </c>
      <c r="BY104" s="117">
        <v>29.05922799277144</v>
      </c>
      <c r="BZ104" s="117">
        <v>-1.8979340534744082</v>
      </c>
      <c r="CA104" s="117">
        <v>60.016390039017288</v>
      </c>
      <c r="CB104" s="143">
        <v>-3.1623595691785882</v>
      </c>
      <c r="CC104" s="117">
        <f>(K104/18.998)+(L104/35.45)+(2*(M104/96.06))+(O104/62.004)+R104+(N104/79.904)</f>
        <v>30.960388342712623</v>
      </c>
      <c r="CD104" s="117">
        <f t="shared" si="59"/>
        <v>29.05922799277144</v>
      </c>
      <c r="CE104" s="117">
        <f t="shared" si="49"/>
        <v>-1.9011603499411827</v>
      </c>
      <c r="CF104" s="117">
        <f t="shared" si="50"/>
        <v>60.019616335484059</v>
      </c>
      <c r="CG104" s="143">
        <f t="shared" si="51"/>
        <v>-3.1675649829457537</v>
      </c>
      <c r="CH104" s="27" t="str">
        <f t="shared" si="60"/>
        <v>PASS</v>
      </c>
      <c r="CI104" s="87">
        <f t="shared" si="61"/>
        <v>0.83383724512974</v>
      </c>
      <c r="CJ104" s="87">
        <f t="shared" si="62"/>
        <v>0.88838990940351859</v>
      </c>
      <c r="CK104" s="118" t="e">
        <f t="shared" si="63"/>
        <v>#VALUE!</v>
      </c>
      <c r="CL104" s="132" t="e">
        <f t="shared" si="64"/>
        <v>#VALUE!</v>
      </c>
      <c r="CM104" s="133">
        <v>1700</v>
      </c>
      <c r="CN104" s="87" t="s">
        <v>164</v>
      </c>
      <c r="CO104" s="27">
        <v>0.83</v>
      </c>
      <c r="CP104" s="87">
        <v>0.89</v>
      </c>
      <c r="CQ104" s="27">
        <v>0.49</v>
      </c>
      <c r="CR104" s="87">
        <f t="shared" si="42"/>
        <v>0.83</v>
      </c>
      <c r="CS104" s="87">
        <f t="shared" si="42"/>
        <v>0.89</v>
      </c>
      <c r="CT104" s="87" t="e">
        <f t="shared" si="43"/>
        <v>#VALUE!</v>
      </c>
    </row>
    <row r="105" spans="1:102" ht="15.75">
      <c r="A105" s="36" t="s">
        <v>303</v>
      </c>
      <c r="B105" s="27" t="s">
        <v>155</v>
      </c>
      <c r="C105" s="114">
        <v>7.23</v>
      </c>
      <c r="D105" s="31">
        <v>17.600000000000001</v>
      </c>
      <c r="E105" s="115">
        <v>6.7530000000000001</v>
      </c>
      <c r="F105" s="27">
        <v>621</v>
      </c>
      <c r="G105" s="27" t="s">
        <v>166</v>
      </c>
      <c r="H105" s="118">
        <v>183</v>
      </c>
      <c r="I105" s="118"/>
      <c r="J105" s="36" t="s">
        <v>303</v>
      </c>
      <c r="K105" s="134">
        <v>0.28748551951017293</v>
      </c>
      <c r="L105" s="117">
        <v>23.77295315581426</v>
      </c>
      <c r="M105" s="118">
        <v>109.68195033724108</v>
      </c>
      <c r="N105" s="87">
        <v>0.06</v>
      </c>
      <c r="O105" s="87">
        <v>6.3575167730330602</v>
      </c>
      <c r="P105" s="118"/>
      <c r="Q105" s="118">
        <v>183</v>
      </c>
      <c r="R105" s="132">
        <f t="shared" si="44"/>
        <v>3.6568222214895254</v>
      </c>
      <c r="S105" s="118">
        <v>168.88</v>
      </c>
      <c r="T105" s="87">
        <f t="shared" si="57"/>
        <v>3.3746674140172188</v>
      </c>
      <c r="U105" s="36" t="s">
        <v>303</v>
      </c>
      <c r="V105" s="35" t="s">
        <v>157</v>
      </c>
      <c r="W105" s="27">
        <v>0.09</v>
      </c>
      <c r="X105" s="27">
        <v>73.7</v>
      </c>
      <c r="Y105" s="27" t="s">
        <v>158</v>
      </c>
      <c r="Z105" s="27">
        <v>2.21</v>
      </c>
      <c r="AA105" s="27">
        <v>10.4</v>
      </c>
      <c r="AB105" s="27" t="s">
        <v>158</v>
      </c>
      <c r="AC105" s="27">
        <v>33.1</v>
      </c>
      <c r="AD105" s="27">
        <v>7.0000000000000007E-2</v>
      </c>
      <c r="AE105" s="87">
        <v>3.42</v>
      </c>
      <c r="AF105" s="27">
        <v>0.27</v>
      </c>
      <c r="AG105" s="36" t="s">
        <v>303</v>
      </c>
      <c r="AH105" s="35">
        <v>4.3499999999999996</v>
      </c>
      <c r="AI105" s="27" t="s">
        <v>159</v>
      </c>
      <c r="AJ105" s="87">
        <v>0.37</v>
      </c>
      <c r="AK105" s="27">
        <v>2.08</v>
      </c>
      <c r="AL105" s="87">
        <v>0.12</v>
      </c>
      <c r="AM105" s="27" t="s">
        <v>159</v>
      </c>
      <c r="AN105" s="27" t="s">
        <v>159</v>
      </c>
      <c r="AO105" s="87">
        <v>0.12</v>
      </c>
      <c r="AP105" s="132">
        <v>0.4</v>
      </c>
      <c r="AQ105" s="134" t="s">
        <v>162</v>
      </c>
      <c r="AR105" s="147" t="s">
        <v>162</v>
      </c>
      <c r="AS105" s="36" t="s">
        <v>303</v>
      </c>
      <c r="AT105" s="80">
        <v>45.25</v>
      </c>
      <c r="AU105" s="125" t="str">
        <f t="shared" si="58"/>
        <v>99 ± 14</v>
      </c>
      <c r="AV105" s="27">
        <v>99</v>
      </c>
      <c r="AW105" s="27">
        <v>14</v>
      </c>
      <c r="AX105" s="203">
        <v>14.1</v>
      </c>
      <c r="AY105" s="35">
        <v>2.9E-4</v>
      </c>
      <c r="AZ105" s="27" t="s">
        <v>203</v>
      </c>
      <c r="BA105" s="27" t="s">
        <v>160</v>
      </c>
      <c r="BB105" s="35" t="s">
        <v>162</v>
      </c>
      <c r="BC105" s="27" t="s">
        <v>162</v>
      </c>
      <c r="BD105" s="27" t="s">
        <v>162</v>
      </c>
      <c r="BE105" s="247">
        <v>0.05</v>
      </c>
      <c r="BF105" s="247">
        <v>0.11</v>
      </c>
      <c r="BG105" s="247">
        <v>0.16</v>
      </c>
      <c r="BH105" s="125" t="s">
        <v>168</v>
      </c>
      <c r="BI105" s="27"/>
      <c r="BJ105" s="27"/>
      <c r="BK105" s="27"/>
      <c r="BL105" s="36" t="s">
        <v>303</v>
      </c>
      <c r="BM105" s="27">
        <v>0.06</v>
      </c>
      <c r="BN105" s="27">
        <v>0.1</v>
      </c>
      <c r="BO105" s="27" t="s">
        <v>176</v>
      </c>
      <c r="BP105" s="27" t="s">
        <v>184</v>
      </c>
      <c r="BQ105" s="27">
        <v>0.08</v>
      </c>
      <c r="BR105" s="27">
        <f>BQ105</f>
        <v>0.08</v>
      </c>
      <c r="BS105" s="34"/>
      <c r="BT105" s="35">
        <v>621</v>
      </c>
      <c r="BU105" s="87">
        <v>7.23</v>
      </c>
      <c r="BV105" s="87"/>
      <c r="BW105" s="36" t="s">
        <v>303</v>
      </c>
      <c r="BX105" s="121">
        <v>6.7287071494720827</v>
      </c>
      <c r="BY105" s="117">
        <v>6.0373736124195228</v>
      </c>
      <c r="BZ105" s="117">
        <v>-0.69133353705255995</v>
      </c>
      <c r="CA105" s="117">
        <v>12.766080761891605</v>
      </c>
      <c r="CB105" s="143">
        <v>-5.4153937292663823</v>
      </c>
      <c r="CC105" s="117">
        <f t="shared" ref="CC105:CC112" si="65">(K105/18.998)+(L105/35.45)+(2*(M105/96.06))+(O105/62.004)+R105</f>
        <v>6.7287071494720827</v>
      </c>
      <c r="CD105" s="117">
        <f t="shared" si="59"/>
        <v>6.0373736124195228</v>
      </c>
      <c r="CE105" s="117">
        <f t="shared" si="49"/>
        <v>-0.69133353705255995</v>
      </c>
      <c r="CF105" s="117">
        <f t="shared" si="50"/>
        <v>12.766080761891605</v>
      </c>
      <c r="CG105" s="143">
        <f t="shared" si="51"/>
        <v>-5.4153937292663823</v>
      </c>
      <c r="CH105" s="27" t="str">
        <f t="shared" si="60"/>
        <v>PASS</v>
      </c>
      <c r="CI105" s="87">
        <f t="shared" si="61"/>
        <v>0.9722018699548346</v>
      </c>
      <c r="CJ105" s="87">
        <f t="shared" si="62"/>
        <v>1.0835277213320584</v>
      </c>
      <c r="CK105" s="118" t="e">
        <f t="shared" si="63"/>
        <v>#VALUE!</v>
      </c>
      <c r="CL105" s="132" t="e">
        <f t="shared" si="64"/>
        <v>#VALUE!</v>
      </c>
      <c r="CM105" s="133">
        <v>376.76954410895189</v>
      </c>
      <c r="CN105" s="87" t="s">
        <v>164</v>
      </c>
      <c r="CO105" s="87">
        <v>0.97</v>
      </c>
      <c r="CP105" s="87">
        <v>1.08</v>
      </c>
      <c r="CQ105" s="27">
        <v>0.61</v>
      </c>
      <c r="CR105" s="87">
        <f t="shared" si="42"/>
        <v>0.97</v>
      </c>
      <c r="CS105" s="87">
        <f t="shared" si="42"/>
        <v>1.08</v>
      </c>
      <c r="CT105" s="87" t="e">
        <f t="shared" si="43"/>
        <v>#VALUE!</v>
      </c>
    </row>
    <row r="106" spans="1:102" ht="15.75">
      <c r="A106" s="36" t="s">
        <v>304</v>
      </c>
      <c r="B106" s="27" t="s">
        <v>155</v>
      </c>
      <c r="C106" s="114">
        <v>7.08</v>
      </c>
      <c r="D106" s="31">
        <v>13.5</v>
      </c>
      <c r="E106" s="115">
        <v>0.41599999999999998</v>
      </c>
      <c r="F106" s="27">
        <v>686</v>
      </c>
      <c r="G106" s="27" t="s">
        <v>166</v>
      </c>
      <c r="H106" s="118">
        <v>272</v>
      </c>
      <c r="I106" s="118"/>
      <c r="J106" s="36" t="s">
        <v>304</v>
      </c>
      <c r="K106" s="134">
        <v>0.2421817796483228</v>
      </c>
      <c r="L106" s="117">
        <v>21.522576688404598</v>
      </c>
      <c r="M106" s="117">
        <v>72.138462887040035</v>
      </c>
      <c r="N106" s="147">
        <v>0.03</v>
      </c>
      <c r="O106" s="87" t="s">
        <v>305</v>
      </c>
      <c r="P106" s="118"/>
      <c r="Q106" s="118">
        <v>272</v>
      </c>
      <c r="R106" s="132">
        <f t="shared" si="44"/>
        <v>5.4352767445090215</v>
      </c>
      <c r="S106" s="118">
        <v>271.77999999999997</v>
      </c>
      <c r="T106" s="87">
        <f t="shared" si="57"/>
        <v>5.4308805647891978</v>
      </c>
      <c r="U106" s="36" t="s">
        <v>304</v>
      </c>
      <c r="V106" s="35" t="s">
        <v>157</v>
      </c>
      <c r="W106" s="27">
        <v>0.05</v>
      </c>
      <c r="X106" s="27">
        <v>83.3</v>
      </c>
      <c r="Y106" s="27" t="s">
        <v>158</v>
      </c>
      <c r="Z106" s="27">
        <v>2.19</v>
      </c>
      <c r="AA106" s="27">
        <v>28.5</v>
      </c>
      <c r="AB106" s="87">
        <v>0.06</v>
      </c>
      <c r="AC106" s="27">
        <v>14.7</v>
      </c>
      <c r="AD106" s="27">
        <v>0.02</v>
      </c>
      <c r="AE106" s="87">
        <v>5.9</v>
      </c>
      <c r="AF106" s="27">
        <v>0.55000000000000004</v>
      </c>
      <c r="AG106" s="36" t="s">
        <v>304</v>
      </c>
      <c r="AH106" s="121">
        <v>11.41</v>
      </c>
      <c r="AI106" s="27" t="s">
        <v>159</v>
      </c>
      <c r="AJ106" s="87">
        <v>0.32</v>
      </c>
      <c r="AK106" s="27">
        <v>1.56</v>
      </c>
      <c r="AL106" s="87">
        <v>0.12</v>
      </c>
      <c r="AM106" s="27" t="s">
        <v>159</v>
      </c>
      <c r="AN106" s="27" t="s">
        <v>159</v>
      </c>
      <c r="AO106" s="87">
        <v>0.11</v>
      </c>
      <c r="AP106" s="132">
        <v>0.35</v>
      </c>
      <c r="AQ106" s="134" t="s">
        <v>162</v>
      </c>
      <c r="AR106" s="147" t="s">
        <v>162</v>
      </c>
      <c r="AS106" s="36" t="s">
        <v>304</v>
      </c>
      <c r="AT106" s="80">
        <v>76</v>
      </c>
      <c r="AU106" s="125" t="str">
        <f t="shared" si="58"/>
        <v>292 ± 5</v>
      </c>
      <c r="AV106" s="27">
        <v>292</v>
      </c>
      <c r="AW106" s="27">
        <v>5</v>
      </c>
      <c r="AX106" s="203">
        <v>4.9400000000000004</v>
      </c>
      <c r="AY106" s="35">
        <v>4.0000000000000002E-4</v>
      </c>
      <c r="AZ106" s="27" t="s">
        <v>160</v>
      </c>
      <c r="BA106" s="27" t="s">
        <v>160</v>
      </c>
      <c r="BB106" s="35" t="s">
        <v>162</v>
      </c>
      <c r="BC106" s="27" t="s">
        <v>162</v>
      </c>
      <c r="BD106" s="27" t="s">
        <v>162</v>
      </c>
      <c r="BE106" s="247">
        <v>0.21</v>
      </c>
      <c r="BF106" s="247">
        <v>0.36</v>
      </c>
      <c r="BG106" s="247">
        <v>0.56999999999999995</v>
      </c>
      <c r="BH106" s="125" t="s">
        <v>168</v>
      </c>
      <c r="BI106" s="27"/>
      <c r="BJ106" s="27"/>
      <c r="BK106" s="27"/>
      <c r="BL106" s="36" t="s">
        <v>304</v>
      </c>
      <c r="BM106" s="27" t="s">
        <v>176</v>
      </c>
      <c r="BN106" s="27" t="s">
        <v>176</v>
      </c>
      <c r="BO106" s="27" t="s">
        <v>176</v>
      </c>
      <c r="BP106" s="27" t="s">
        <v>184</v>
      </c>
      <c r="BQ106" s="27" t="s">
        <v>185</v>
      </c>
      <c r="BR106" s="27" t="s">
        <v>185</v>
      </c>
      <c r="BS106" s="34"/>
      <c r="BT106" s="35">
        <v>686</v>
      </c>
      <c r="BU106" s="87">
        <v>7.08</v>
      </c>
      <c r="BV106" s="87"/>
      <c r="BW106" s="36" t="s">
        <v>304</v>
      </c>
      <c r="BX106" s="121">
        <v>7.5577090333800552</v>
      </c>
      <c r="BY106" s="117">
        <v>7.2107941056518481</v>
      </c>
      <c r="BZ106" s="117">
        <v>-0.34691492772820709</v>
      </c>
      <c r="CA106" s="117">
        <v>14.768503139031903</v>
      </c>
      <c r="CB106" s="143">
        <v>-2.3490188847327413</v>
      </c>
      <c r="CC106" s="117" t="e">
        <f t="shared" si="65"/>
        <v>#VALUE!</v>
      </c>
      <c r="CD106" s="117">
        <f t="shared" si="59"/>
        <v>7.2107941056518481</v>
      </c>
      <c r="CE106" s="117" t="e">
        <f t="shared" si="49"/>
        <v>#VALUE!</v>
      </c>
      <c r="CF106" s="117" t="e">
        <f t="shared" si="50"/>
        <v>#VALUE!</v>
      </c>
      <c r="CG106" s="143" t="e">
        <f t="shared" si="51"/>
        <v>#VALUE!</v>
      </c>
      <c r="CH106" s="27" t="str">
        <f t="shared" si="60"/>
        <v>PASS</v>
      </c>
      <c r="CI106" s="87">
        <f t="shared" si="61"/>
        <v>1.0511361670046426</v>
      </c>
      <c r="CJ106" s="87" t="e">
        <f t="shared" si="62"/>
        <v>#VALUE!</v>
      </c>
      <c r="CK106" s="118" t="e">
        <f t="shared" si="63"/>
        <v>#VALUE!</v>
      </c>
      <c r="CL106" s="132" t="e">
        <f t="shared" si="64"/>
        <v>#VALUE!</v>
      </c>
      <c r="CM106" s="133">
        <v>398.79152712187562</v>
      </c>
      <c r="CN106" s="87" t="s">
        <v>164</v>
      </c>
      <c r="CO106" s="87">
        <v>1.05</v>
      </c>
      <c r="CP106" s="87">
        <v>1.1000000000000001</v>
      </c>
      <c r="CQ106" s="27">
        <v>0.57999999999999996</v>
      </c>
      <c r="CR106" s="87">
        <f t="shared" si="42"/>
        <v>1.05</v>
      </c>
      <c r="CS106" s="87" t="e">
        <f t="shared" si="42"/>
        <v>#VALUE!</v>
      </c>
      <c r="CT106" s="87" t="e">
        <f t="shared" si="43"/>
        <v>#VALUE!</v>
      </c>
    </row>
    <row r="107" spans="1:102" ht="15.75">
      <c r="A107" s="36" t="s">
        <v>306</v>
      </c>
      <c r="B107" s="27" t="s">
        <v>172</v>
      </c>
      <c r="C107" s="114">
        <v>8.52</v>
      </c>
      <c r="D107" s="31">
        <v>20</v>
      </c>
      <c r="E107" s="115">
        <v>12.183</v>
      </c>
      <c r="F107" s="27">
        <v>882</v>
      </c>
      <c r="G107" s="27" t="s">
        <v>166</v>
      </c>
      <c r="H107" s="118">
        <v>203</v>
      </c>
      <c r="I107" s="118"/>
      <c r="J107" s="36" t="s">
        <v>306</v>
      </c>
      <c r="K107" s="134">
        <v>0.39968130183904693</v>
      </c>
      <c r="L107" s="117">
        <v>52.735797836665377</v>
      </c>
      <c r="M107" s="118">
        <v>164.38461261119014</v>
      </c>
      <c r="N107" s="87">
        <v>0.21</v>
      </c>
      <c r="O107" s="87" t="s">
        <v>212</v>
      </c>
      <c r="P107" s="118"/>
      <c r="Q107" s="118">
        <v>203</v>
      </c>
      <c r="R107" s="132">
        <f t="shared" si="44"/>
        <v>4.0564749232916597</v>
      </c>
      <c r="S107" s="118">
        <v>210.48</v>
      </c>
      <c r="T107" s="87">
        <f t="shared" si="57"/>
        <v>4.2059450337656576</v>
      </c>
      <c r="U107" s="36" t="s">
        <v>306</v>
      </c>
      <c r="V107" s="35">
        <v>0.01</v>
      </c>
      <c r="W107" s="27">
        <v>0.06</v>
      </c>
      <c r="X107" s="117">
        <v>50</v>
      </c>
      <c r="Y107" s="87">
        <v>0.01</v>
      </c>
      <c r="Z107" s="27">
        <v>4.74</v>
      </c>
      <c r="AA107" s="117">
        <v>15</v>
      </c>
      <c r="AB107" s="87">
        <v>0.05</v>
      </c>
      <c r="AC107" s="27">
        <v>106</v>
      </c>
      <c r="AD107" s="27">
        <v>0.03</v>
      </c>
      <c r="AE107" s="87">
        <v>0.86</v>
      </c>
      <c r="AF107" s="87">
        <v>0.4</v>
      </c>
      <c r="AG107" s="36" t="s">
        <v>306</v>
      </c>
      <c r="AH107" s="114">
        <v>3.74</v>
      </c>
      <c r="AI107" s="87" t="s">
        <v>159</v>
      </c>
      <c r="AJ107" s="87">
        <v>0.78</v>
      </c>
      <c r="AK107" s="87">
        <v>0.45</v>
      </c>
      <c r="AL107" s="87">
        <v>0.68</v>
      </c>
      <c r="AM107" s="87" t="s">
        <v>159</v>
      </c>
      <c r="AN107" s="27" t="s">
        <v>159</v>
      </c>
      <c r="AO107" s="87" t="s">
        <v>159</v>
      </c>
      <c r="AP107" s="132">
        <v>0.56000000000000005</v>
      </c>
      <c r="AQ107" s="134" t="s">
        <v>162</v>
      </c>
      <c r="AR107" s="147" t="s">
        <v>162</v>
      </c>
      <c r="AS107" s="36" t="s">
        <v>306</v>
      </c>
      <c r="AT107" s="204">
        <v>49.96</v>
      </c>
      <c r="AU107" s="125" t="s">
        <v>162</v>
      </c>
      <c r="AV107" s="87" t="s">
        <v>162</v>
      </c>
      <c r="AW107" s="87" t="s">
        <v>162</v>
      </c>
      <c r="AX107" s="132" t="s">
        <v>162</v>
      </c>
      <c r="AY107" s="114" t="s">
        <v>162</v>
      </c>
      <c r="AZ107" s="87" t="s">
        <v>162</v>
      </c>
      <c r="BA107" s="87" t="s">
        <v>162</v>
      </c>
      <c r="BB107" s="114" t="s">
        <v>162</v>
      </c>
      <c r="BC107" s="87" t="s">
        <v>162</v>
      </c>
      <c r="BD107" s="87" t="s">
        <v>162</v>
      </c>
      <c r="BE107" s="247">
        <v>7.0000000000000007E-2</v>
      </c>
      <c r="BF107" s="247">
        <v>0.05</v>
      </c>
      <c r="BG107" s="247">
        <v>0.12</v>
      </c>
      <c r="BH107" s="125" t="s">
        <v>168</v>
      </c>
      <c r="BI107" s="87"/>
      <c r="BJ107" s="87"/>
      <c r="BK107" s="87"/>
      <c r="BL107" s="36" t="s">
        <v>306</v>
      </c>
      <c r="BM107" s="87" t="s">
        <v>162</v>
      </c>
      <c r="BN107" s="87" t="s">
        <v>162</v>
      </c>
      <c r="BO107" s="87" t="s">
        <v>162</v>
      </c>
      <c r="BP107" s="87" t="s">
        <v>162</v>
      </c>
      <c r="BQ107" s="87" t="s">
        <v>162</v>
      </c>
      <c r="BR107" s="87" t="s">
        <v>162</v>
      </c>
      <c r="BS107" s="132"/>
      <c r="BT107" s="35">
        <v>882</v>
      </c>
      <c r="BU107" s="87">
        <v>8.52</v>
      </c>
      <c r="BV107" s="87"/>
      <c r="BW107" s="36" t="s">
        <v>306</v>
      </c>
      <c r="BX107" s="121">
        <v>8.988490329952679</v>
      </c>
      <c r="BY107" s="117">
        <v>8.4713857771486616</v>
      </c>
      <c r="BZ107" s="117">
        <v>-0.51710455280401746</v>
      </c>
      <c r="CA107" s="117">
        <v>17.459876107101341</v>
      </c>
      <c r="CB107" s="143">
        <v>-2.9616736661361469</v>
      </c>
      <c r="CC107" s="117" t="e">
        <f t="shared" si="65"/>
        <v>#VALUE!</v>
      </c>
      <c r="CD107" s="117">
        <f t="shared" si="59"/>
        <v>8.4713857771486616</v>
      </c>
      <c r="CE107" s="117" t="e">
        <f t="shared" si="49"/>
        <v>#VALUE!</v>
      </c>
      <c r="CF107" s="117" t="e">
        <f t="shared" si="50"/>
        <v>#VALUE!</v>
      </c>
      <c r="CG107" s="143" t="e">
        <f t="shared" si="51"/>
        <v>#VALUE!</v>
      </c>
      <c r="CH107" s="27" t="str">
        <f t="shared" si="60"/>
        <v>PASS</v>
      </c>
      <c r="CI107" s="87">
        <f t="shared" si="61"/>
        <v>0.9604745779080115</v>
      </c>
      <c r="CJ107" s="87" t="e">
        <f t="shared" si="62"/>
        <v>#VALUE!</v>
      </c>
      <c r="CK107" s="118" t="e">
        <f t="shared" si="63"/>
        <v>#VALUE!</v>
      </c>
      <c r="CL107" s="132" t="e">
        <f t="shared" si="64"/>
        <v>#VALUE!</v>
      </c>
      <c r="CM107" s="133">
        <v>517.2186139999543</v>
      </c>
      <c r="CN107" s="87" t="s">
        <v>164</v>
      </c>
      <c r="CO107" s="87">
        <v>0.96</v>
      </c>
      <c r="CP107" s="87">
        <v>1.02</v>
      </c>
      <c r="CQ107" s="27">
        <v>0.59</v>
      </c>
      <c r="CR107" s="87">
        <f t="shared" si="42"/>
        <v>0.96</v>
      </c>
      <c r="CS107" s="87" t="e">
        <f t="shared" si="42"/>
        <v>#VALUE!</v>
      </c>
      <c r="CT107" s="87" t="e">
        <f t="shared" si="43"/>
        <v>#VALUE!</v>
      </c>
    </row>
    <row r="108" spans="1:102" ht="15.75">
      <c r="A108" s="36" t="s">
        <v>307</v>
      </c>
      <c r="B108" s="27" t="s">
        <v>155</v>
      </c>
      <c r="C108" s="114">
        <v>8.9700000000000006</v>
      </c>
      <c r="D108" s="31">
        <v>13.5</v>
      </c>
      <c r="E108" s="115">
        <v>0.33100000000000002</v>
      </c>
      <c r="F108" s="27">
        <v>1620</v>
      </c>
      <c r="G108" s="27">
        <v>63</v>
      </c>
      <c r="H108" s="118">
        <v>527</v>
      </c>
      <c r="I108" s="118"/>
      <c r="J108" s="36" t="s">
        <v>307</v>
      </c>
      <c r="K108" s="114">
        <v>1.4321761718670984</v>
      </c>
      <c r="L108" s="118">
        <v>169.96039008697511</v>
      </c>
      <c r="M108" s="87">
        <v>1.0963081062167872</v>
      </c>
      <c r="N108" s="87">
        <v>0.13</v>
      </c>
      <c r="O108" s="87" t="s">
        <v>308</v>
      </c>
      <c r="P108" s="118"/>
      <c r="Q108" s="118">
        <v>527</v>
      </c>
      <c r="R108" s="143">
        <f t="shared" si="44"/>
        <v>10.530848692486229</v>
      </c>
      <c r="S108" s="118">
        <v>562.58000000000004</v>
      </c>
      <c r="T108" s="117">
        <f t="shared" si="57"/>
        <v>11.241830848992226</v>
      </c>
      <c r="U108" s="36" t="s">
        <v>307</v>
      </c>
      <c r="V108" s="35" t="s">
        <v>157</v>
      </c>
      <c r="W108" s="27">
        <v>0.14000000000000001</v>
      </c>
      <c r="X108" s="27">
        <v>0.67</v>
      </c>
      <c r="Y108" s="27" t="s">
        <v>158</v>
      </c>
      <c r="Z108" s="27">
        <v>1.1599999999999999</v>
      </c>
      <c r="AA108" s="27">
        <v>0.31</v>
      </c>
      <c r="AB108" s="27" t="s">
        <v>158</v>
      </c>
      <c r="AC108" s="27">
        <v>331</v>
      </c>
      <c r="AD108" s="27">
        <v>7.0000000000000007E-2</v>
      </c>
      <c r="AE108" s="87">
        <v>3.47</v>
      </c>
      <c r="AF108" s="87">
        <v>0.1</v>
      </c>
      <c r="AG108" s="36" t="s">
        <v>307</v>
      </c>
      <c r="AH108" s="114">
        <v>6.4</v>
      </c>
      <c r="AI108" s="87" t="s">
        <v>159</v>
      </c>
      <c r="AJ108" s="87">
        <v>0.15</v>
      </c>
      <c r="AK108" s="87">
        <v>3.89</v>
      </c>
      <c r="AL108" s="87" t="s">
        <v>159</v>
      </c>
      <c r="AM108" s="87" t="s">
        <v>159</v>
      </c>
      <c r="AN108" s="27" t="s">
        <v>159</v>
      </c>
      <c r="AO108" s="87" t="s">
        <v>159</v>
      </c>
      <c r="AP108" s="132" t="s">
        <v>159</v>
      </c>
      <c r="AQ108" s="114" t="s">
        <v>162</v>
      </c>
      <c r="AR108" s="87" t="s">
        <v>162</v>
      </c>
      <c r="AS108" s="36" t="s">
        <v>307</v>
      </c>
      <c r="AT108" s="204">
        <v>129.4</v>
      </c>
      <c r="AU108" s="125" t="str">
        <f t="shared" si="58"/>
        <v>57 ± 12</v>
      </c>
      <c r="AV108" s="87">
        <v>57</v>
      </c>
      <c r="AW108" s="87">
        <v>12</v>
      </c>
      <c r="AX108" s="203">
        <v>11.6</v>
      </c>
      <c r="AY108" s="141">
        <v>57</v>
      </c>
      <c r="AZ108" s="87">
        <v>0.57999999999999996</v>
      </c>
      <c r="BA108" s="87" t="s">
        <v>160</v>
      </c>
      <c r="BB108" s="114">
        <v>-65.2</v>
      </c>
      <c r="BC108" s="87">
        <v>-219.3</v>
      </c>
      <c r="BD108" s="87" t="s">
        <v>162</v>
      </c>
      <c r="BE108" s="247">
        <v>7.0000000000000007E-2</v>
      </c>
      <c r="BF108" s="247">
        <v>0.06</v>
      </c>
      <c r="BG108" s="247">
        <v>0.13</v>
      </c>
      <c r="BH108" s="125" t="s">
        <v>168</v>
      </c>
      <c r="BI108" s="87"/>
      <c r="BJ108" s="87"/>
      <c r="BK108" s="87"/>
      <c r="BL108" s="36" t="s">
        <v>307</v>
      </c>
      <c r="BM108" s="87" t="s">
        <v>176</v>
      </c>
      <c r="BN108" s="87" t="s">
        <v>176</v>
      </c>
      <c r="BO108" s="87" t="s">
        <v>176</v>
      </c>
      <c r="BP108" s="87" t="s">
        <v>184</v>
      </c>
      <c r="BQ108" s="87" t="s">
        <v>185</v>
      </c>
      <c r="BR108" s="87" t="s">
        <v>185</v>
      </c>
      <c r="BS108" s="132"/>
      <c r="BT108" s="35">
        <v>1615</v>
      </c>
      <c r="BU108" s="87">
        <v>8.9700000000000006</v>
      </c>
      <c r="BV108" s="87"/>
      <c r="BW108" s="36" t="s">
        <v>307</v>
      </c>
      <c r="BX108" s="121">
        <v>15.425303551277654</v>
      </c>
      <c r="BY108" s="117">
        <v>14.490498438026526</v>
      </c>
      <c r="BZ108" s="117">
        <v>-0.93480511325112836</v>
      </c>
      <c r="CA108" s="117">
        <v>29.915801989304178</v>
      </c>
      <c r="CB108" s="143">
        <v>-3.124787072682691</v>
      </c>
      <c r="CC108" s="117" t="e">
        <f t="shared" si="65"/>
        <v>#VALUE!</v>
      </c>
      <c r="CD108" s="117">
        <f t="shared" si="59"/>
        <v>14.490498438026526</v>
      </c>
      <c r="CE108" s="117" t="e">
        <f t="shared" si="49"/>
        <v>#VALUE!</v>
      </c>
      <c r="CF108" s="117" t="e">
        <f t="shared" si="50"/>
        <v>#VALUE!</v>
      </c>
      <c r="CG108" s="143" t="e">
        <f t="shared" si="51"/>
        <v>#VALUE!</v>
      </c>
      <c r="CH108" s="27" t="str">
        <f t="shared" si="60"/>
        <v>PASS</v>
      </c>
      <c r="CI108" s="87">
        <f t="shared" si="61"/>
        <v>0.89724448532671996</v>
      </c>
      <c r="CJ108" s="87" t="e">
        <f t="shared" si="62"/>
        <v>#VALUE!</v>
      </c>
      <c r="CK108" s="118" t="e">
        <f t="shared" si="63"/>
        <v>#VALUE!</v>
      </c>
      <c r="CL108" s="132" t="e">
        <f t="shared" si="64"/>
        <v>#VALUE!</v>
      </c>
      <c r="CM108" s="133">
        <v>828.97976245648226</v>
      </c>
      <c r="CN108" s="87" t="s">
        <v>164</v>
      </c>
      <c r="CO108" s="87">
        <v>0.9</v>
      </c>
      <c r="CP108" s="87">
        <v>0.96</v>
      </c>
      <c r="CQ108" s="27">
        <v>0.51</v>
      </c>
      <c r="CR108" s="87">
        <f t="shared" si="42"/>
        <v>0.9</v>
      </c>
      <c r="CS108" s="87" t="e">
        <f t="shared" si="42"/>
        <v>#VALUE!</v>
      </c>
      <c r="CT108" s="87" t="e">
        <f t="shared" si="43"/>
        <v>#VALUE!</v>
      </c>
    </row>
    <row r="109" spans="1:102" ht="15.75">
      <c r="A109" s="36" t="s">
        <v>309</v>
      </c>
      <c r="B109" s="27" t="s">
        <v>155</v>
      </c>
      <c r="C109" s="114">
        <v>7.05</v>
      </c>
      <c r="D109" s="31">
        <v>17</v>
      </c>
      <c r="E109" s="115">
        <v>0.36699999999999999</v>
      </c>
      <c r="F109" s="27">
        <v>563</v>
      </c>
      <c r="G109" s="27" t="s">
        <v>166</v>
      </c>
      <c r="H109" s="118">
        <v>256</v>
      </c>
      <c r="I109" s="118"/>
      <c r="J109" s="36" t="s">
        <v>309</v>
      </c>
      <c r="K109" s="134">
        <v>8.7939259684323298E-2</v>
      </c>
      <c r="L109" s="117">
        <v>26.399734952636326</v>
      </c>
      <c r="M109" s="87">
        <v>9.3379491147044771</v>
      </c>
      <c r="N109" s="87">
        <v>0.02</v>
      </c>
      <c r="O109" s="87" t="s">
        <v>216</v>
      </c>
      <c r="P109" s="118"/>
      <c r="Q109" s="118">
        <v>256</v>
      </c>
      <c r="R109" s="132">
        <f t="shared" si="44"/>
        <v>5.1155545830673148</v>
      </c>
      <c r="S109" s="118">
        <v>243.79</v>
      </c>
      <c r="T109" s="87">
        <f t="shared" si="57"/>
        <v>4.8715666086171119</v>
      </c>
      <c r="U109" s="36" t="s">
        <v>309</v>
      </c>
      <c r="V109" s="35" t="s">
        <v>157</v>
      </c>
      <c r="W109" s="27">
        <v>0.81</v>
      </c>
      <c r="X109" s="27">
        <v>78.400000000000006</v>
      </c>
      <c r="Y109" s="87">
        <v>0.86</v>
      </c>
      <c r="Z109" s="27">
        <v>1.73</v>
      </c>
      <c r="AA109" s="27">
        <v>9.8800000000000008</v>
      </c>
      <c r="AB109" s="87">
        <v>0.2</v>
      </c>
      <c r="AC109" s="27">
        <v>18.899999999999999</v>
      </c>
      <c r="AD109" s="27">
        <v>0.06</v>
      </c>
      <c r="AE109" s="87">
        <v>8.4600000000000009</v>
      </c>
      <c r="AF109" s="27">
        <v>0.61</v>
      </c>
      <c r="AG109" s="36" t="s">
        <v>309</v>
      </c>
      <c r="AH109" s="35">
        <v>3.07</v>
      </c>
      <c r="AI109" s="27" t="s">
        <v>159</v>
      </c>
      <c r="AJ109" s="87">
        <v>0.1</v>
      </c>
      <c r="AK109" s="27" t="s">
        <v>159</v>
      </c>
      <c r="AL109" s="27">
        <v>1.78</v>
      </c>
      <c r="AM109" s="27" t="s">
        <v>159</v>
      </c>
      <c r="AN109" s="27" t="s">
        <v>159</v>
      </c>
      <c r="AO109" s="27" t="s">
        <v>159</v>
      </c>
      <c r="AP109" s="34" t="s">
        <v>159</v>
      </c>
      <c r="AQ109" s="35" t="s">
        <v>162</v>
      </c>
      <c r="AR109" s="27" t="s">
        <v>162</v>
      </c>
      <c r="AS109" s="36" t="s">
        <v>309</v>
      </c>
      <c r="AT109" s="80">
        <v>68.87</v>
      </c>
      <c r="AU109" s="125" t="str">
        <f t="shared" si="58"/>
        <v>213 ± 13</v>
      </c>
      <c r="AV109" s="27">
        <v>213</v>
      </c>
      <c r="AW109" s="27">
        <v>13</v>
      </c>
      <c r="AX109" s="203">
        <v>13.1</v>
      </c>
      <c r="AY109" s="35">
        <v>1.5</v>
      </c>
      <c r="AZ109" s="27">
        <v>1.1000000000000001E-3</v>
      </c>
      <c r="BA109" s="27" t="s">
        <v>160</v>
      </c>
      <c r="BB109" s="35">
        <v>-65.87</v>
      </c>
      <c r="BC109" s="27">
        <v>-153.9</v>
      </c>
      <c r="BD109" s="27" t="s">
        <v>162</v>
      </c>
      <c r="BE109" s="247">
        <v>0.32</v>
      </c>
      <c r="BF109" s="247">
        <v>0.17</v>
      </c>
      <c r="BG109" s="247">
        <v>0.49</v>
      </c>
      <c r="BH109" s="125" t="s">
        <v>168</v>
      </c>
      <c r="BI109" s="27"/>
      <c r="BJ109" s="27"/>
      <c r="BK109" s="27"/>
      <c r="BL109" s="36" t="s">
        <v>309</v>
      </c>
      <c r="BM109" s="27" t="s">
        <v>176</v>
      </c>
      <c r="BN109" s="27" t="s">
        <v>176</v>
      </c>
      <c r="BO109" s="27" t="s">
        <v>176</v>
      </c>
      <c r="BP109" s="27" t="s">
        <v>184</v>
      </c>
      <c r="BQ109" s="27" t="s">
        <v>185</v>
      </c>
      <c r="BR109" s="27" t="s">
        <v>185</v>
      </c>
      <c r="BS109" s="34"/>
      <c r="BT109" s="35">
        <v>563</v>
      </c>
      <c r="BU109" s="87">
        <v>7.05</v>
      </c>
      <c r="BV109" s="87"/>
      <c r="BW109" s="36" t="s">
        <v>309</v>
      </c>
      <c r="BX109" s="121">
        <v>6.0609599291523706</v>
      </c>
      <c r="BY109" s="117">
        <v>5.6174368399942418</v>
      </c>
      <c r="BZ109" s="117">
        <v>-0.44352308915812877</v>
      </c>
      <c r="CA109" s="117">
        <v>11.678396769146612</v>
      </c>
      <c r="CB109" s="143">
        <v>-3.7978080204457623</v>
      </c>
      <c r="CC109" s="117" t="e">
        <f t="shared" si="65"/>
        <v>#VALUE!</v>
      </c>
      <c r="CD109" s="117">
        <f t="shared" si="59"/>
        <v>5.6174368399942418</v>
      </c>
      <c r="CE109" s="117" t="e">
        <f t="shared" si="49"/>
        <v>#VALUE!</v>
      </c>
      <c r="CF109" s="117" t="e">
        <f t="shared" si="50"/>
        <v>#VALUE!</v>
      </c>
      <c r="CG109" s="143" t="e">
        <f t="shared" si="51"/>
        <v>#VALUE!</v>
      </c>
      <c r="CH109" s="27" t="str">
        <f t="shared" si="60"/>
        <v>PASS</v>
      </c>
      <c r="CI109" s="87">
        <f t="shared" si="61"/>
        <v>0.99776853285865752</v>
      </c>
      <c r="CJ109" s="87" t="e">
        <f t="shared" si="62"/>
        <v>#VALUE!</v>
      </c>
      <c r="CK109" s="118" t="e">
        <f t="shared" si="63"/>
        <v>#VALUE!</v>
      </c>
      <c r="CL109" s="132" t="e">
        <f t="shared" si="64"/>
        <v>#VALUE!</v>
      </c>
      <c r="CM109" s="133">
        <v>317.85599101818468</v>
      </c>
      <c r="CN109" s="87" t="s">
        <v>164</v>
      </c>
      <c r="CO109" s="87">
        <v>1</v>
      </c>
      <c r="CP109" s="87">
        <v>1.08</v>
      </c>
      <c r="CQ109" s="27">
        <v>0.56000000000000005</v>
      </c>
      <c r="CR109" s="87">
        <f t="shared" si="42"/>
        <v>1</v>
      </c>
      <c r="CS109" s="87" t="e">
        <f t="shared" si="42"/>
        <v>#VALUE!</v>
      </c>
      <c r="CT109" s="87" t="e">
        <f t="shared" si="43"/>
        <v>#VALUE!</v>
      </c>
    </row>
    <row r="110" spans="1:102" ht="15.75">
      <c r="A110" s="36" t="s">
        <v>310</v>
      </c>
      <c r="B110" s="27" t="s">
        <v>172</v>
      </c>
      <c r="C110" s="114">
        <v>8.06</v>
      </c>
      <c r="D110" s="31">
        <v>20.399999999999999</v>
      </c>
      <c r="E110" s="115">
        <v>9.375</v>
      </c>
      <c r="F110" s="27">
        <v>509</v>
      </c>
      <c r="G110" s="27" t="s">
        <v>166</v>
      </c>
      <c r="H110" s="118">
        <v>177</v>
      </c>
      <c r="I110" s="118"/>
      <c r="J110" s="36" t="s">
        <v>310</v>
      </c>
      <c r="K110" s="134">
        <v>0.17184573959430838</v>
      </c>
      <c r="L110" s="117">
        <v>17.584386932163298</v>
      </c>
      <c r="M110" s="117">
        <v>57.232030431942235</v>
      </c>
      <c r="N110" s="147">
        <v>0.03</v>
      </c>
      <c r="O110" s="147" t="s">
        <v>311</v>
      </c>
      <c r="P110" s="118"/>
      <c r="Q110" s="118">
        <v>177</v>
      </c>
      <c r="R110" s="132">
        <f t="shared" si="44"/>
        <v>3.5369264109488854</v>
      </c>
      <c r="S110" s="118">
        <v>186.79</v>
      </c>
      <c r="T110" s="87">
        <f t="shared" si="57"/>
        <v>3.7325564084810297</v>
      </c>
      <c r="U110" s="36" t="s">
        <v>310</v>
      </c>
      <c r="V110" s="35" t="s">
        <v>157</v>
      </c>
      <c r="W110" s="27">
        <v>0.09</v>
      </c>
      <c r="X110" s="27">
        <v>38.4</v>
      </c>
      <c r="Y110" s="87">
        <v>0.02</v>
      </c>
      <c r="Z110" s="27">
        <v>5.33</v>
      </c>
      <c r="AA110" s="27">
        <v>10.7</v>
      </c>
      <c r="AB110" s="87">
        <v>0.03</v>
      </c>
      <c r="AC110" s="27">
        <v>47.7</v>
      </c>
      <c r="AD110" s="27">
        <v>0.02</v>
      </c>
      <c r="AE110" s="87">
        <v>0.83</v>
      </c>
      <c r="AF110" s="27">
        <v>0.26</v>
      </c>
      <c r="AG110" s="36" t="s">
        <v>310</v>
      </c>
      <c r="AH110" s="35">
        <v>1.22</v>
      </c>
      <c r="AI110" s="27" t="s">
        <v>159</v>
      </c>
      <c r="AJ110" s="87">
        <v>0.96</v>
      </c>
      <c r="AK110" s="87">
        <v>0.63</v>
      </c>
      <c r="AL110" s="87">
        <v>0.8</v>
      </c>
      <c r="AM110" s="27" t="s">
        <v>159</v>
      </c>
      <c r="AN110" s="27" t="s">
        <v>159</v>
      </c>
      <c r="AO110" s="27" t="s">
        <v>159</v>
      </c>
      <c r="AP110" s="132">
        <v>0.98</v>
      </c>
      <c r="AQ110" s="134" t="s">
        <v>162</v>
      </c>
      <c r="AR110" s="147" t="s">
        <v>162</v>
      </c>
      <c r="AS110" s="36" t="s">
        <v>310</v>
      </c>
      <c r="AT110" s="80">
        <v>45.33</v>
      </c>
      <c r="AU110" s="125" t="s">
        <v>162</v>
      </c>
      <c r="AV110" s="87" t="s">
        <v>162</v>
      </c>
      <c r="AW110" s="87" t="s">
        <v>162</v>
      </c>
      <c r="AX110" s="34" t="s">
        <v>162</v>
      </c>
      <c r="AY110" s="114" t="s">
        <v>162</v>
      </c>
      <c r="AZ110" s="87" t="s">
        <v>162</v>
      </c>
      <c r="BA110" s="87" t="s">
        <v>162</v>
      </c>
      <c r="BB110" s="35" t="s">
        <v>162</v>
      </c>
      <c r="BC110" s="27" t="s">
        <v>162</v>
      </c>
      <c r="BD110" s="27" t="s">
        <v>162</v>
      </c>
      <c r="BE110" s="247">
        <v>0.12</v>
      </c>
      <c r="BF110" s="247">
        <v>0.17</v>
      </c>
      <c r="BG110" s="247">
        <v>0.28999999999999998</v>
      </c>
      <c r="BH110" s="125" t="s">
        <v>168</v>
      </c>
      <c r="BI110" s="27"/>
      <c r="BJ110" s="27"/>
      <c r="BK110" s="27"/>
      <c r="BL110" s="36" t="s">
        <v>310</v>
      </c>
      <c r="BM110" s="27" t="s">
        <v>162</v>
      </c>
      <c r="BN110" s="27" t="s">
        <v>162</v>
      </c>
      <c r="BO110" s="27" t="s">
        <v>162</v>
      </c>
      <c r="BP110" s="27" t="s">
        <v>162</v>
      </c>
      <c r="BQ110" s="27" t="s">
        <v>162</v>
      </c>
      <c r="BR110" s="27" t="s">
        <v>162</v>
      </c>
      <c r="BS110" s="34"/>
      <c r="BT110" s="35">
        <v>509</v>
      </c>
      <c r="BU110" s="87">
        <v>8.06</v>
      </c>
      <c r="BV110" s="87"/>
      <c r="BW110" s="36" t="s">
        <v>310</v>
      </c>
      <c r="BX110" s="121">
        <v>5.2338076166612266</v>
      </c>
      <c r="BY110" s="117">
        <v>5.0151242211675608</v>
      </c>
      <c r="BZ110" s="117">
        <v>-0.21868339549366578</v>
      </c>
      <c r="CA110" s="117">
        <v>10.248931837828788</v>
      </c>
      <c r="CB110" s="143">
        <v>-2.1337188982612392</v>
      </c>
      <c r="CC110" s="117" t="e">
        <f t="shared" si="65"/>
        <v>#VALUE!</v>
      </c>
      <c r="CD110" s="117">
        <f t="shared" si="59"/>
        <v>5.0151242211675608</v>
      </c>
      <c r="CE110" s="117" t="e">
        <f t="shared" si="49"/>
        <v>#VALUE!</v>
      </c>
      <c r="CF110" s="117" t="e">
        <f t="shared" si="50"/>
        <v>#VALUE!</v>
      </c>
      <c r="CG110" s="143" t="e">
        <f t="shared" si="51"/>
        <v>#VALUE!</v>
      </c>
      <c r="CH110" s="27" t="str">
        <f t="shared" si="60"/>
        <v>PASS</v>
      </c>
      <c r="CI110" s="87">
        <f t="shared" si="61"/>
        <v>0.98528963087771337</v>
      </c>
      <c r="CJ110" s="87" t="e">
        <f t="shared" si="62"/>
        <v>#VALUE!</v>
      </c>
      <c r="CK110" s="118" t="e">
        <f t="shared" si="63"/>
        <v>#VALUE!</v>
      </c>
      <c r="CL110" s="132" t="e">
        <f t="shared" si="64"/>
        <v>#VALUE!</v>
      </c>
      <c r="CM110" s="133">
        <v>285.27569607883197</v>
      </c>
      <c r="CN110" s="87" t="s">
        <v>164</v>
      </c>
      <c r="CO110" s="87">
        <v>0.99</v>
      </c>
      <c r="CP110" s="87">
        <v>1.03</v>
      </c>
      <c r="CQ110" s="27">
        <v>0.56000000000000005</v>
      </c>
      <c r="CR110" s="87">
        <f t="shared" si="42"/>
        <v>0.99</v>
      </c>
      <c r="CS110" s="87" t="e">
        <f t="shared" si="42"/>
        <v>#VALUE!</v>
      </c>
      <c r="CT110" s="87" t="e">
        <f t="shared" si="43"/>
        <v>#VALUE!</v>
      </c>
    </row>
    <row r="111" spans="1:102" ht="15.75">
      <c r="A111" s="36" t="s">
        <v>312</v>
      </c>
      <c r="B111" s="27" t="s">
        <v>172</v>
      </c>
      <c r="C111" s="114" t="s">
        <v>313</v>
      </c>
      <c r="D111" s="27" t="s">
        <v>162</v>
      </c>
      <c r="E111" s="27" t="s">
        <v>162</v>
      </c>
      <c r="F111" s="27" t="s">
        <v>162</v>
      </c>
      <c r="G111" s="27" t="s">
        <v>166</v>
      </c>
      <c r="H111" s="118">
        <v>199</v>
      </c>
      <c r="I111" s="118"/>
      <c r="J111" s="36" t="s">
        <v>312</v>
      </c>
      <c r="K111" s="134">
        <v>0.12602915723943373</v>
      </c>
      <c r="L111" s="118">
        <v>103.1469979463874</v>
      </c>
      <c r="M111" s="117">
        <v>52.136351651396247</v>
      </c>
      <c r="N111" s="87">
        <v>0.04</v>
      </c>
      <c r="O111" s="87" t="s">
        <v>314</v>
      </c>
      <c r="P111" s="118"/>
      <c r="Q111" s="118">
        <v>199</v>
      </c>
      <c r="R111" s="132">
        <f t="shared" si="44"/>
        <v>3.9765443829312326</v>
      </c>
      <c r="S111" s="118" t="s">
        <v>156</v>
      </c>
      <c r="T111" s="87" t="s">
        <v>156</v>
      </c>
      <c r="U111" s="36" t="s">
        <v>312</v>
      </c>
      <c r="V111" s="35" t="s">
        <v>157</v>
      </c>
      <c r="W111" s="27">
        <v>0.08</v>
      </c>
      <c r="X111" s="27">
        <v>63.5</v>
      </c>
      <c r="Y111" s="87">
        <v>0.02</v>
      </c>
      <c r="Z111" s="27">
        <v>4.62</v>
      </c>
      <c r="AA111" s="117">
        <v>15</v>
      </c>
      <c r="AB111" s="87">
        <v>0.25</v>
      </c>
      <c r="AC111" s="27">
        <v>66.099999999999994</v>
      </c>
      <c r="AD111" s="27">
        <v>0.08</v>
      </c>
      <c r="AE111" s="87">
        <v>3.67</v>
      </c>
      <c r="AF111" s="27">
        <v>0.24</v>
      </c>
      <c r="AG111" s="36" t="s">
        <v>312</v>
      </c>
      <c r="AH111" s="114">
        <v>0.61</v>
      </c>
      <c r="AI111" s="27" t="s">
        <v>159</v>
      </c>
      <c r="AJ111" s="87">
        <v>0.6</v>
      </c>
      <c r="AK111" s="87">
        <v>0.25</v>
      </c>
      <c r="AL111" s="87">
        <v>0.45</v>
      </c>
      <c r="AM111" s="27" t="s">
        <v>159</v>
      </c>
      <c r="AN111" s="27" t="s">
        <v>159</v>
      </c>
      <c r="AO111" s="27" t="s">
        <v>159</v>
      </c>
      <c r="AP111" s="132">
        <v>0.38</v>
      </c>
      <c r="AQ111" s="134" t="s">
        <v>162</v>
      </c>
      <c r="AR111" s="147" t="s">
        <v>162</v>
      </c>
      <c r="AS111" s="36" t="s">
        <v>312</v>
      </c>
      <c r="AT111" s="80">
        <v>49.64</v>
      </c>
      <c r="AU111" s="125" t="s">
        <v>162</v>
      </c>
      <c r="AV111" s="87" t="s">
        <v>162</v>
      </c>
      <c r="AW111" s="87" t="s">
        <v>162</v>
      </c>
      <c r="AX111" s="34" t="s">
        <v>162</v>
      </c>
      <c r="AY111" s="114" t="s">
        <v>162</v>
      </c>
      <c r="AZ111" s="87" t="s">
        <v>162</v>
      </c>
      <c r="BA111" s="87" t="s">
        <v>162</v>
      </c>
      <c r="BB111" s="35" t="s">
        <v>162</v>
      </c>
      <c r="BC111" s="27" t="s">
        <v>162</v>
      </c>
      <c r="BD111" s="27" t="s">
        <v>162</v>
      </c>
      <c r="BE111" s="247">
        <v>0.06</v>
      </c>
      <c r="BF111" s="247">
        <v>0.12</v>
      </c>
      <c r="BG111" s="247">
        <v>0.18</v>
      </c>
      <c r="BH111" s="125" t="s">
        <v>168</v>
      </c>
      <c r="BI111" s="27"/>
      <c r="BJ111" s="27"/>
      <c r="BK111" s="27"/>
      <c r="BL111" s="36" t="s">
        <v>312</v>
      </c>
      <c r="BM111" s="27" t="s">
        <v>162</v>
      </c>
      <c r="BN111" s="27" t="s">
        <v>162</v>
      </c>
      <c r="BO111" s="27" t="s">
        <v>162</v>
      </c>
      <c r="BP111" s="27" t="s">
        <v>162</v>
      </c>
      <c r="BQ111" s="27" t="s">
        <v>162</v>
      </c>
      <c r="BR111" s="27" t="s">
        <v>162</v>
      </c>
      <c r="BS111" s="34"/>
      <c r="BT111" s="35" t="s">
        <v>162</v>
      </c>
      <c r="BU111" s="87">
        <v>7.64</v>
      </c>
      <c r="BV111" s="87"/>
      <c r="BW111" s="36" t="s">
        <v>312</v>
      </c>
      <c r="BX111" s="121">
        <v>7.9788347039124528</v>
      </c>
      <c r="BY111" s="117">
        <v>7.403104872848183</v>
      </c>
      <c r="BZ111" s="117">
        <v>-0.57572983106426978</v>
      </c>
      <c r="CA111" s="117">
        <v>15.381939576760637</v>
      </c>
      <c r="CB111" s="143">
        <v>-3.7428948943090035</v>
      </c>
      <c r="CC111" s="117" t="e">
        <f t="shared" si="65"/>
        <v>#VALUE!</v>
      </c>
      <c r="CD111" s="117">
        <f t="shared" si="59"/>
        <v>7.403104872848183</v>
      </c>
      <c r="CE111" s="117" t="e">
        <f t="shared" si="49"/>
        <v>#VALUE!</v>
      </c>
      <c r="CF111" s="117" t="e">
        <f t="shared" si="50"/>
        <v>#VALUE!</v>
      </c>
      <c r="CG111" s="143" t="e">
        <f t="shared" si="51"/>
        <v>#VALUE!</v>
      </c>
      <c r="CH111" s="27" t="str">
        <f t="shared" si="60"/>
        <v>PASS</v>
      </c>
      <c r="CI111" s="140" t="s">
        <v>156</v>
      </c>
      <c r="CJ111" s="140" t="s">
        <v>156</v>
      </c>
      <c r="CK111" s="118" t="e">
        <f t="shared" si="63"/>
        <v>#VALUE!</v>
      </c>
      <c r="CL111" s="144" t="s">
        <v>156</v>
      </c>
      <c r="CM111" s="133">
        <v>432.24670179522855</v>
      </c>
      <c r="CN111" s="140" t="s">
        <v>164</v>
      </c>
      <c r="CO111" s="140" t="s">
        <v>156</v>
      </c>
      <c r="CP111" s="140" t="s">
        <v>156</v>
      </c>
      <c r="CQ111" s="139" t="s">
        <v>156</v>
      </c>
      <c r="CR111" s="140" t="s">
        <v>156</v>
      </c>
      <c r="CS111" s="140" t="s">
        <v>156</v>
      </c>
      <c r="CT111" s="140" t="s">
        <v>156</v>
      </c>
    </row>
    <row r="112" spans="1:102" ht="15.75">
      <c r="A112" s="36" t="s">
        <v>315</v>
      </c>
      <c r="B112" s="27" t="s">
        <v>155</v>
      </c>
      <c r="C112" s="114">
        <v>6.05</v>
      </c>
      <c r="D112" s="31">
        <v>14.8</v>
      </c>
      <c r="E112" s="115">
        <v>0.45500000000000002</v>
      </c>
      <c r="F112" s="27">
        <v>551</v>
      </c>
      <c r="G112" s="27" t="s">
        <v>166</v>
      </c>
      <c r="H112" s="118">
        <v>88</v>
      </c>
      <c r="I112" s="118"/>
      <c r="J112" s="36" t="s">
        <v>315</v>
      </c>
      <c r="K112" s="134">
        <v>8.1593864744178873E-2</v>
      </c>
      <c r="L112" s="117">
        <v>80.687861231500008</v>
      </c>
      <c r="M112" s="117">
        <v>47.751002090532893</v>
      </c>
      <c r="N112" s="147">
        <v>0.03</v>
      </c>
      <c r="O112" s="87">
        <v>0.87029941887363349</v>
      </c>
      <c r="P112" s="118"/>
      <c r="Q112" s="118">
        <v>88</v>
      </c>
      <c r="R112" s="132">
        <f t="shared" si="44"/>
        <v>1.7584718879293895</v>
      </c>
      <c r="S112" s="118">
        <v>56.58</v>
      </c>
      <c r="T112" s="87">
        <f>(S112/100.0869)*2</f>
        <v>1.1306174933982369</v>
      </c>
      <c r="U112" s="36" t="s">
        <v>315</v>
      </c>
      <c r="V112" s="35" t="s">
        <v>157</v>
      </c>
      <c r="W112" s="27">
        <v>7.0000000000000007E-2</v>
      </c>
      <c r="X112" s="27">
        <v>36.200000000000003</v>
      </c>
      <c r="Y112" s="87">
        <v>0.02</v>
      </c>
      <c r="Z112" s="27">
        <v>7.01</v>
      </c>
      <c r="AA112" s="27">
        <v>8.43</v>
      </c>
      <c r="AB112" s="87">
        <v>0.09</v>
      </c>
      <c r="AC112" s="27">
        <v>47.3</v>
      </c>
      <c r="AD112" s="27" t="s">
        <v>178</v>
      </c>
      <c r="AE112" s="87">
        <v>6.27</v>
      </c>
      <c r="AF112" s="27">
        <v>0.25</v>
      </c>
      <c r="AG112" s="36" t="s">
        <v>315</v>
      </c>
      <c r="AH112" s="35">
        <v>5.36</v>
      </c>
      <c r="AI112" s="27" t="s">
        <v>159</v>
      </c>
      <c r="AJ112" s="27">
        <v>2.19</v>
      </c>
      <c r="AK112" s="27">
        <v>2.88</v>
      </c>
      <c r="AL112" s="27" t="s">
        <v>159</v>
      </c>
      <c r="AM112" s="27" t="s">
        <v>159</v>
      </c>
      <c r="AN112" s="27" t="s">
        <v>159</v>
      </c>
      <c r="AO112" s="87">
        <v>0.14000000000000001</v>
      </c>
      <c r="AP112" s="34" t="s">
        <v>159</v>
      </c>
      <c r="AQ112" s="35" t="s">
        <v>162</v>
      </c>
      <c r="AR112" s="27" t="s">
        <v>162</v>
      </c>
      <c r="AS112" s="36" t="s">
        <v>315</v>
      </c>
      <c r="AT112" s="80">
        <v>37.75</v>
      </c>
      <c r="AU112" s="77" t="str">
        <f t="shared" ref="AU112:AU113" si="66">_xlfn.CONCAT(AV112, " ± ", AW112)</f>
        <v>472 ± 77</v>
      </c>
      <c r="AV112" s="27">
        <v>472</v>
      </c>
      <c r="AW112" s="27">
        <v>77</v>
      </c>
      <c r="AX112" s="203">
        <v>76.7</v>
      </c>
      <c r="AY112" s="35">
        <v>3.0999999999999999E-3</v>
      </c>
      <c r="AZ112" s="27" t="s">
        <v>160</v>
      </c>
      <c r="BA112" s="27" t="s">
        <v>160</v>
      </c>
      <c r="BB112" s="35" t="s">
        <v>162</v>
      </c>
      <c r="BC112" s="27" t="s">
        <v>162</v>
      </c>
      <c r="BD112" s="27" t="s">
        <v>162</v>
      </c>
      <c r="BE112" s="247">
        <v>0.16</v>
      </c>
      <c r="BF112" s="247">
        <v>0.17</v>
      </c>
      <c r="BG112" s="247">
        <v>0.34</v>
      </c>
      <c r="BH112" s="125" t="s">
        <v>168</v>
      </c>
      <c r="BI112" s="27"/>
      <c r="BJ112" s="27"/>
      <c r="BK112" s="27"/>
      <c r="BL112" s="36" t="s">
        <v>315</v>
      </c>
      <c r="BM112" s="27" t="s">
        <v>176</v>
      </c>
      <c r="BN112" s="27" t="s">
        <v>176</v>
      </c>
      <c r="BO112" s="27" t="s">
        <v>176</v>
      </c>
      <c r="BP112" s="27" t="s">
        <v>184</v>
      </c>
      <c r="BQ112" s="27" t="s">
        <v>185</v>
      </c>
      <c r="BR112" s="27" t="s">
        <v>185</v>
      </c>
      <c r="BS112" s="34"/>
      <c r="BT112" s="35">
        <v>551</v>
      </c>
      <c r="BU112" s="87">
        <v>6.05</v>
      </c>
      <c r="BV112" s="87"/>
      <c r="BW112" s="36" t="s">
        <v>315</v>
      </c>
      <c r="BX112" s="121">
        <v>5.0470973886092096</v>
      </c>
      <c r="BY112" s="117">
        <v>4.7435965623571832</v>
      </c>
      <c r="BZ112" s="117">
        <v>-0.30350082625202646</v>
      </c>
      <c r="CA112" s="117">
        <v>9.7906939509663928</v>
      </c>
      <c r="CB112" s="143">
        <v>-3.0998908532123952</v>
      </c>
      <c r="CC112" s="117">
        <f t="shared" si="65"/>
        <v>5.0470973886092096</v>
      </c>
      <c r="CD112" s="117">
        <f t="shared" si="59"/>
        <v>4.7435965623571832</v>
      </c>
      <c r="CE112" s="117">
        <f t="shared" si="49"/>
        <v>-0.30350082625202646</v>
      </c>
      <c r="CF112" s="117">
        <f t="shared" si="50"/>
        <v>9.7906939509663928</v>
      </c>
      <c r="CG112" s="143">
        <f t="shared" si="51"/>
        <v>-3.0998908532123952</v>
      </c>
      <c r="CH112" s="27" t="str">
        <f t="shared" si="60"/>
        <v>PASS</v>
      </c>
      <c r="CI112" s="87">
        <f>CD112/(0.01*BT112)</f>
        <v>0.86090681712471573</v>
      </c>
      <c r="CJ112" s="87">
        <f>CC112/(0.01*BT112)</f>
        <v>0.91598863677118147</v>
      </c>
      <c r="CK112" s="118">
        <f t="shared" si="63"/>
        <v>294.85316738409381</v>
      </c>
      <c r="CL112" s="132">
        <f>CK112/BT112</f>
        <v>0.5351237157606058</v>
      </c>
      <c r="CM112" s="133">
        <v>294.85316738409381</v>
      </c>
      <c r="CN112" s="87" t="s">
        <v>164</v>
      </c>
      <c r="CO112" s="27">
        <v>0.86</v>
      </c>
      <c r="CP112" s="87">
        <v>0.92</v>
      </c>
      <c r="CQ112" s="27">
        <v>0.54</v>
      </c>
      <c r="CR112" s="87">
        <f t="shared" si="42"/>
        <v>0.86</v>
      </c>
      <c r="CS112" s="87">
        <f t="shared" si="42"/>
        <v>0.92</v>
      </c>
      <c r="CT112" s="87">
        <f t="shared" si="43"/>
        <v>0.54</v>
      </c>
    </row>
    <row r="113" spans="1:102">
      <c r="A113" s="36" t="s">
        <v>316</v>
      </c>
      <c r="B113" s="27" t="s">
        <v>317</v>
      </c>
      <c r="C113" s="114">
        <v>5.86</v>
      </c>
      <c r="D113" s="31">
        <v>18</v>
      </c>
      <c r="E113" s="115">
        <v>0.54</v>
      </c>
      <c r="F113" s="118">
        <v>25.3</v>
      </c>
      <c r="G113" s="118">
        <v>75</v>
      </c>
      <c r="H113" s="118">
        <v>10</v>
      </c>
      <c r="I113" s="118"/>
      <c r="J113" s="36" t="s">
        <v>316</v>
      </c>
      <c r="K113" s="134">
        <v>4.0136764356985006E-3</v>
      </c>
      <c r="L113" s="147">
        <v>0.1711391528267642</v>
      </c>
      <c r="M113" s="147">
        <v>0.40591210459926264</v>
      </c>
      <c r="N113" s="147" t="s">
        <v>157</v>
      </c>
      <c r="O113" s="87">
        <v>0.23752031132385071</v>
      </c>
      <c r="P113" s="27"/>
      <c r="Q113" s="118">
        <v>10</v>
      </c>
      <c r="R113" s="132">
        <f t="shared" si="44"/>
        <v>0.19982635090106698</v>
      </c>
      <c r="S113" s="118">
        <v>5.58</v>
      </c>
      <c r="T113" s="87">
        <f>(S113/100.0869)*2</f>
        <v>0.11150310380279538</v>
      </c>
      <c r="U113" s="36" t="s">
        <v>316</v>
      </c>
      <c r="V113" s="35" t="s">
        <v>157</v>
      </c>
      <c r="W113" s="27">
        <v>0.01</v>
      </c>
      <c r="X113" s="27">
        <v>1.89</v>
      </c>
      <c r="Y113" s="87">
        <v>1.75</v>
      </c>
      <c r="Z113" s="27">
        <v>0.31</v>
      </c>
      <c r="AA113" s="27">
        <v>0.24</v>
      </c>
      <c r="AB113" s="87">
        <v>0.02</v>
      </c>
      <c r="AC113" s="27">
        <v>0.06</v>
      </c>
      <c r="AD113" s="27">
        <v>0.08</v>
      </c>
      <c r="AE113" s="87">
        <v>0.17</v>
      </c>
      <c r="AF113" s="27">
        <v>0.01</v>
      </c>
      <c r="AG113" s="36" t="s">
        <v>316</v>
      </c>
      <c r="AH113" s="114">
        <v>0.16</v>
      </c>
      <c r="AI113" s="27" t="s">
        <v>159</v>
      </c>
      <c r="AJ113" s="87">
        <v>0.34</v>
      </c>
      <c r="AK113" s="117">
        <v>17.12</v>
      </c>
      <c r="AL113" s="87">
        <v>0.22</v>
      </c>
      <c r="AM113" s="27" t="s">
        <v>159</v>
      </c>
      <c r="AN113" s="27" t="s">
        <v>159</v>
      </c>
      <c r="AO113" s="87">
        <v>2.9</v>
      </c>
      <c r="AP113" s="34" t="s">
        <v>159</v>
      </c>
      <c r="AQ113" s="35" t="s">
        <v>162</v>
      </c>
      <c r="AR113" s="27" t="s">
        <v>162</v>
      </c>
      <c r="AS113" s="36" t="s">
        <v>316</v>
      </c>
      <c r="AT113" s="80">
        <v>5.09</v>
      </c>
      <c r="AU113" s="125" t="str">
        <f t="shared" si="66"/>
        <v>12 ± 6</v>
      </c>
      <c r="AV113" s="27">
        <v>12</v>
      </c>
      <c r="AW113" s="27">
        <v>6</v>
      </c>
      <c r="AX113" s="203">
        <v>5.59</v>
      </c>
      <c r="AY113" s="114" t="s">
        <v>162</v>
      </c>
      <c r="AZ113" s="87" t="s">
        <v>162</v>
      </c>
      <c r="BA113" s="87" t="s">
        <v>162</v>
      </c>
      <c r="BB113" s="35" t="s">
        <v>162</v>
      </c>
      <c r="BC113" s="27" t="s">
        <v>162</v>
      </c>
      <c r="BD113" s="27" t="s">
        <v>162</v>
      </c>
      <c r="BE113" s="254" t="s">
        <v>162</v>
      </c>
      <c r="BF113" s="254" t="s">
        <v>162</v>
      </c>
      <c r="BG113" s="254" t="s">
        <v>162</v>
      </c>
      <c r="BH113" s="125" t="s">
        <v>168</v>
      </c>
      <c r="BI113" s="27"/>
      <c r="BJ113" s="27"/>
      <c r="BK113" s="27"/>
      <c r="BL113" s="36" t="s">
        <v>316</v>
      </c>
      <c r="BM113" s="27" t="s">
        <v>162</v>
      </c>
      <c r="BN113" s="27" t="s">
        <v>162</v>
      </c>
      <c r="BO113" s="27" t="s">
        <v>162</v>
      </c>
      <c r="BP113" s="27" t="s">
        <v>162</v>
      </c>
      <c r="BQ113" s="27" t="s">
        <v>162</v>
      </c>
      <c r="BR113" s="27" t="s">
        <v>162</v>
      </c>
      <c r="BS113" s="34"/>
      <c r="BT113" s="141">
        <v>25.3</v>
      </c>
      <c r="BU113" s="87">
        <v>5.86</v>
      </c>
      <c r="BV113" s="87"/>
      <c r="BW113" s="36" t="s">
        <v>316</v>
      </c>
      <c r="BX113" s="213" t="s">
        <v>156</v>
      </c>
      <c r="BY113" s="214" t="s">
        <v>156</v>
      </c>
      <c r="BZ113" s="214" t="s">
        <v>156</v>
      </c>
      <c r="CA113" s="214" t="s">
        <v>156</v>
      </c>
      <c r="CB113" s="215" t="s">
        <v>156</v>
      </c>
      <c r="CC113" s="214" t="s">
        <v>156</v>
      </c>
      <c r="CD113" s="214" t="s">
        <v>156</v>
      </c>
      <c r="CE113" s="214" t="s">
        <v>156</v>
      </c>
      <c r="CF113" s="214" t="s">
        <v>156</v>
      </c>
      <c r="CG113" s="215" t="s">
        <v>156</v>
      </c>
      <c r="CH113" s="27" t="str">
        <f t="shared" si="60"/>
        <v>PASS</v>
      </c>
      <c r="CI113" s="140" t="s">
        <v>156</v>
      </c>
      <c r="CJ113" s="140" t="s">
        <v>156</v>
      </c>
      <c r="CK113" s="119" t="s">
        <v>156</v>
      </c>
      <c r="CL113" s="144" t="s">
        <v>156</v>
      </c>
      <c r="CM113" s="80" t="s">
        <v>156</v>
      </c>
      <c r="CN113" s="140" t="s">
        <v>164</v>
      </c>
      <c r="CO113" s="140" t="s">
        <v>156</v>
      </c>
      <c r="CP113" s="140" t="s">
        <v>156</v>
      </c>
      <c r="CQ113" s="139" t="s">
        <v>156</v>
      </c>
      <c r="CR113" s="140" t="s">
        <v>156</v>
      </c>
      <c r="CS113" s="140" t="s">
        <v>156</v>
      </c>
      <c r="CT113" s="140" t="s">
        <v>156</v>
      </c>
      <c r="CU113" s="216"/>
    </row>
    <row r="114" spans="1:102" s="38" customFormat="1">
      <c r="A114" s="180" t="s">
        <v>318</v>
      </c>
      <c r="B114" s="24" t="s">
        <v>251</v>
      </c>
      <c r="C114" s="217">
        <v>5.2</v>
      </c>
      <c r="D114" s="24" t="s">
        <v>162</v>
      </c>
      <c r="E114" s="24" t="s">
        <v>162</v>
      </c>
      <c r="F114" s="24" t="s">
        <v>162</v>
      </c>
      <c r="G114" s="24" t="s">
        <v>162</v>
      </c>
      <c r="H114" s="181">
        <v>4</v>
      </c>
      <c r="I114" s="118"/>
      <c r="J114" s="180" t="s">
        <v>318</v>
      </c>
      <c r="K114" s="217" t="s">
        <v>190</v>
      </c>
      <c r="L114" s="184">
        <v>6.0532851429320883E-2</v>
      </c>
      <c r="M114" s="183" t="s">
        <v>185</v>
      </c>
      <c r="N114" s="184" t="s">
        <v>157</v>
      </c>
      <c r="O114" s="183">
        <v>0.15393723532817596</v>
      </c>
      <c r="P114" s="27"/>
      <c r="Q114" s="181">
        <v>4</v>
      </c>
      <c r="R114" s="182">
        <f t="shared" si="44"/>
        <v>7.9930540360426794E-2</v>
      </c>
      <c r="S114" s="181" t="s">
        <v>156</v>
      </c>
      <c r="T114" s="183" t="s">
        <v>156</v>
      </c>
      <c r="U114" s="180" t="s">
        <v>318</v>
      </c>
      <c r="V114" s="25" t="s">
        <v>157</v>
      </c>
      <c r="W114" s="24" t="s">
        <v>158</v>
      </c>
      <c r="X114" s="24">
        <v>0.03</v>
      </c>
      <c r="Y114" s="24" t="s">
        <v>158</v>
      </c>
      <c r="Z114" s="24" t="s">
        <v>157</v>
      </c>
      <c r="AA114" s="24" t="s">
        <v>157</v>
      </c>
      <c r="AB114" s="24" t="s">
        <v>158</v>
      </c>
      <c r="AC114" s="24" t="s">
        <v>157</v>
      </c>
      <c r="AD114" s="24">
        <v>0.01</v>
      </c>
      <c r="AE114" s="24" t="s">
        <v>157</v>
      </c>
      <c r="AF114" s="24" t="s">
        <v>158</v>
      </c>
      <c r="AG114" s="180" t="s">
        <v>318</v>
      </c>
      <c r="AH114" s="25" t="s">
        <v>159</v>
      </c>
      <c r="AI114" s="24" t="s">
        <v>159</v>
      </c>
      <c r="AJ114" s="24" t="s">
        <v>159</v>
      </c>
      <c r="AK114" s="24" t="s">
        <v>159</v>
      </c>
      <c r="AL114" s="24" t="s">
        <v>159</v>
      </c>
      <c r="AM114" s="24" t="s">
        <v>159</v>
      </c>
      <c r="AN114" s="24" t="s">
        <v>159</v>
      </c>
      <c r="AO114" s="24" t="s">
        <v>159</v>
      </c>
      <c r="AP114" s="23" t="s">
        <v>159</v>
      </c>
      <c r="AQ114" s="25" t="s">
        <v>162</v>
      </c>
      <c r="AR114" s="24" t="s">
        <v>162</v>
      </c>
      <c r="AS114" s="180" t="s">
        <v>318</v>
      </c>
      <c r="AT114" s="37" t="s">
        <v>162</v>
      </c>
      <c r="AU114" s="151" t="s">
        <v>162</v>
      </c>
      <c r="AV114" s="24" t="s">
        <v>162</v>
      </c>
      <c r="AW114" s="24" t="s">
        <v>162</v>
      </c>
      <c r="AX114" s="23" t="s">
        <v>162</v>
      </c>
      <c r="AY114" s="25" t="s">
        <v>162</v>
      </c>
      <c r="AZ114" s="24" t="s">
        <v>162</v>
      </c>
      <c r="BA114" s="24" t="s">
        <v>162</v>
      </c>
      <c r="BB114" s="25" t="s">
        <v>162</v>
      </c>
      <c r="BC114" s="24" t="s">
        <v>162</v>
      </c>
      <c r="BD114" s="24" t="s">
        <v>162</v>
      </c>
      <c r="BE114" s="253" t="s">
        <v>162</v>
      </c>
      <c r="BF114" s="253" t="s">
        <v>162</v>
      </c>
      <c r="BG114" s="253" t="s">
        <v>162</v>
      </c>
      <c r="BH114" s="253" t="s">
        <v>162</v>
      </c>
      <c r="BI114" s="259"/>
      <c r="BJ114" s="259"/>
      <c r="BK114" s="27"/>
      <c r="BL114" s="180" t="s">
        <v>319</v>
      </c>
      <c r="BM114" s="24" t="s">
        <v>162</v>
      </c>
      <c r="BN114" s="24" t="s">
        <v>162</v>
      </c>
      <c r="BO114" s="24" t="s">
        <v>162</v>
      </c>
      <c r="BP114" s="24" t="s">
        <v>162</v>
      </c>
      <c r="BQ114" s="24" t="s">
        <v>162</v>
      </c>
      <c r="BR114" s="24" t="s">
        <v>162</v>
      </c>
      <c r="BS114" s="23"/>
      <c r="BT114" s="25" t="s">
        <v>162</v>
      </c>
      <c r="BU114" s="183">
        <v>5.2</v>
      </c>
      <c r="BV114" s="87"/>
      <c r="BW114" s="180" t="s">
        <v>318</v>
      </c>
      <c r="BX114" s="188" t="s">
        <v>156</v>
      </c>
      <c r="BY114" s="184" t="s">
        <v>156</v>
      </c>
      <c r="BZ114" s="184" t="s">
        <v>156</v>
      </c>
      <c r="CA114" s="184" t="s">
        <v>156</v>
      </c>
      <c r="CB114" s="182" t="s">
        <v>156</v>
      </c>
      <c r="CC114" s="184" t="s">
        <v>156</v>
      </c>
      <c r="CD114" s="184" t="s">
        <v>156</v>
      </c>
      <c r="CE114" s="184" t="s">
        <v>156</v>
      </c>
      <c r="CF114" s="184" t="s">
        <v>156</v>
      </c>
      <c r="CG114" s="182" t="s">
        <v>156</v>
      </c>
      <c r="CH114" s="24" t="str">
        <f t="shared" si="60"/>
        <v>CHECK</v>
      </c>
      <c r="CI114" s="218" t="s">
        <v>156</v>
      </c>
      <c r="CJ114" s="218" t="s">
        <v>156</v>
      </c>
      <c r="CK114" s="190" t="s">
        <v>156</v>
      </c>
      <c r="CL114" s="219" t="s">
        <v>156</v>
      </c>
      <c r="CM114" s="37" t="s">
        <v>156</v>
      </c>
      <c r="CN114" s="218" t="s">
        <v>164</v>
      </c>
      <c r="CO114" s="218" t="s">
        <v>156</v>
      </c>
      <c r="CP114" s="218" t="s">
        <v>156</v>
      </c>
      <c r="CQ114" s="218" t="s">
        <v>156</v>
      </c>
      <c r="CR114" s="140" t="s">
        <v>156</v>
      </c>
      <c r="CS114" s="140" t="s">
        <v>156</v>
      </c>
      <c r="CT114" s="140" t="s">
        <v>156</v>
      </c>
      <c r="CU114"/>
      <c r="CV114"/>
      <c r="CW114"/>
      <c r="CX114"/>
    </row>
    <row r="115" spans="1:102">
      <c r="A115" s="99" t="s">
        <v>320</v>
      </c>
      <c r="B115" s="206"/>
      <c r="C115" s="159"/>
      <c r="D115" s="155"/>
      <c r="E115" s="155"/>
      <c r="F115" s="155"/>
      <c r="G115" s="155"/>
      <c r="H115" s="161"/>
      <c r="I115" s="118"/>
      <c r="J115" s="99" t="s">
        <v>320</v>
      </c>
      <c r="K115" s="220"/>
      <c r="L115" s="160"/>
      <c r="M115" s="159"/>
      <c r="N115" s="160"/>
      <c r="O115" s="159"/>
      <c r="P115" s="27"/>
      <c r="Q115" s="118"/>
      <c r="R115" s="120"/>
      <c r="S115" s="118"/>
      <c r="T115" s="87"/>
      <c r="U115" s="99" t="s">
        <v>320</v>
      </c>
      <c r="V115" s="164"/>
      <c r="W115" s="24"/>
      <c r="X115" s="24"/>
      <c r="Y115" s="24"/>
      <c r="Z115" s="24"/>
      <c r="AA115" s="24"/>
      <c r="AB115" s="24"/>
      <c r="AC115" s="24"/>
      <c r="AD115" s="24"/>
      <c r="AE115" s="24"/>
      <c r="AF115" s="24"/>
      <c r="AG115" s="99" t="s">
        <v>320</v>
      </c>
      <c r="AH115" s="164"/>
      <c r="AI115" s="24"/>
      <c r="AJ115" s="24"/>
      <c r="AK115" s="24"/>
      <c r="AL115" s="24"/>
      <c r="AM115" s="24"/>
      <c r="AN115" s="24"/>
      <c r="AO115" s="24"/>
      <c r="AP115" s="24"/>
      <c r="AQ115" s="164"/>
      <c r="AR115" s="24"/>
      <c r="AS115" s="98" t="s">
        <v>320</v>
      </c>
      <c r="AT115" s="206"/>
      <c r="AU115" s="221"/>
      <c r="AV115" s="24"/>
      <c r="AW115" s="24"/>
      <c r="AX115" s="24"/>
      <c r="AY115" s="24"/>
      <c r="AZ115" s="24"/>
      <c r="BA115" s="165"/>
      <c r="BB115" s="24"/>
      <c r="BC115" s="24"/>
      <c r="BD115" s="24"/>
      <c r="BE115" s="253"/>
      <c r="BF115" s="253"/>
      <c r="BG115" s="253"/>
      <c r="BH115" s="253"/>
      <c r="BI115" s="259"/>
      <c r="BJ115" s="259"/>
      <c r="BK115" s="27"/>
      <c r="BL115" s="98" t="s">
        <v>320</v>
      </c>
      <c r="BM115" s="24"/>
      <c r="BN115" s="24"/>
      <c r="BO115" s="24"/>
      <c r="BP115" s="24"/>
      <c r="BQ115" s="24"/>
      <c r="BR115" s="24"/>
      <c r="BS115" s="34"/>
      <c r="BT115" s="35"/>
      <c r="BU115" s="87"/>
      <c r="BV115" s="87"/>
      <c r="BW115" s="98" t="s">
        <v>320</v>
      </c>
      <c r="BX115" s="184"/>
      <c r="BY115" s="184"/>
      <c r="BZ115" s="184"/>
      <c r="CA115" s="184"/>
      <c r="CB115" s="184"/>
      <c r="CC115" s="184"/>
      <c r="CD115" s="184"/>
      <c r="CE115" s="184"/>
      <c r="CF115" s="184"/>
      <c r="CG115" s="182"/>
      <c r="CH115" s="24"/>
      <c r="CI115" s="218"/>
      <c r="CJ115" s="218"/>
      <c r="CK115" s="190"/>
      <c r="CL115" s="219"/>
      <c r="CM115" s="206"/>
      <c r="CN115" s="218"/>
      <c r="CO115" s="218"/>
      <c r="CP115" s="218"/>
      <c r="CQ115" s="218"/>
      <c r="CR115" s="140"/>
      <c r="CS115" s="140"/>
      <c r="CT115" s="140"/>
    </row>
    <row r="116" spans="1:102" ht="15.75">
      <c r="A116" t="s">
        <v>321</v>
      </c>
      <c r="B116" s="80" t="s">
        <v>155</v>
      </c>
      <c r="C116" s="87">
        <v>6.88</v>
      </c>
      <c r="D116" s="27">
        <v>12.9</v>
      </c>
      <c r="E116" s="27">
        <v>9.1999999999999993</v>
      </c>
      <c r="F116" s="27">
        <v>1056</v>
      </c>
      <c r="G116" s="27" t="s">
        <v>166</v>
      </c>
      <c r="H116" s="118">
        <v>251</v>
      </c>
      <c r="I116" s="118"/>
      <c r="J116" t="s">
        <v>321</v>
      </c>
      <c r="K116" s="134">
        <v>0.1703790505126847</v>
      </c>
      <c r="L116" s="118">
        <v>121.62040686627978</v>
      </c>
      <c r="M116" s="117">
        <v>82.537334500281375</v>
      </c>
      <c r="N116" s="147">
        <v>0.06</v>
      </c>
      <c r="O116" s="87">
        <v>0.43719949958417847</v>
      </c>
      <c r="P116" s="27"/>
      <c r="Q116" s="118"/>
      <c r="R116" s="120"/>
      <c r="S116" s="118"/>
      <c r="T116" s="87"/>
      <c r="U116" t="s">
        <v>321</v>
      </c>
      <c r="V116" s="35">
        <v>0.01</v>
      </c>
      <c r="W116" s="27">
        <v>0.04</v>
      </c>
      <c r="X116" s="27">
        <v>138</v>
      </c>
      <c r="Y116" s="27" t="s">
        <v>158</v>
      </c>
      <c r="Z116" s="27">
        <v>2.84</v>
      </c>
      <c r="AA116" s="27">
        <v>32.9</v>
      </c>
      <c r="AB116" s="27" t="s">
        <v>158</v>
      </c>
      <c r="AC116" s="27">
        <v>12.7</v>
      </c>
      <c r="AD116" s="27" t="s">
        <v>178</v>
      </c>
      <c r="AE116" s="27">
        <v>9.4</v>
      </c>
      <c r="AF116" s="27">
        <v>0.78</v>
      </c>
      <c r="AG116" t="s">
        <v>321</v>
      </c>
      <c r="AH116" s="35">
        <v>38.03</v>
      </c>
      <c r="AI116" s="27" t="s">
        <v>159</v>
      </c>
      <c r="AJ116" s="27">
        <v>0.26</v>
      </c>
      <c r="AK116" s="27">
        <v>5.25</v>
      </c>
      <c r="AL116" s="27">
        <v>0.56000000000000005</v>
      </c>
      <c r="AM116" s="27" t="s">
        <v>159</v>
      </c>
      <c r="AN116" s="27" t="s">
        <v>159</v>
      </c>
      <c r="AO116" s="27">
        <v>0.1</v>
      </c>
      <c r="AP116" s="27">
        <v>0.18</v>
      </c>
      <c r="AQ116" s="35" t="s">
        <v>162</v>
      </c>
      <c r="AR116" s="27" t="s">
        <v>162</v>
      </c>
      <c r="AS116" s="222" t="s">
        <v>321</v>
      </c>
      <c r="AT116" s="80"/>
      <c r="AU116" s="124" t="s">
        <v>162</v>
      </c>
      <c r="AV116" s="27"/>
      <c r="AW116" s="27"/>
      <c r="AX116" s="27"/>
      <c r="AY116" s="27">
        <v>4.1000000000000002E-2</v>
      </c>
      <c r="AZ116" s="27">
        <v>9.2999999999999992E-3</v>
      </c>
      <c r="BA116" s="34">
        <v>3.0999999999999999E-3</v>
      </c>
      <c r="BB116" s="27" t="s">
        <v>162</v>
      </c>
      <c r="BC116" s="27" t="s">
        <v>162</v>
      </c>
      <c r="BD116" s="27" t="s">
        <v>162</v>
      </c>
      <c r="BE116" s="247">
        <v>0.06</v>
      </c>
      <c r="BF116" s="247">
        <v>0.06</v>
      </c>
      <c r="BG116" s="247">
        <v>0.11</v>
      </c>
      <c r="BH116" s="27" t="s">
        <v>162</v>
      </c>
      <c r="BI116" s="27"/>
      <c r="BJ116" s="27"/>
      <c r="BK116" s="27"/>
      <c r="BL116" s="36" t="s">
        <v>321</v>
      </c>
      <c r="BM116" s="27" t="s">
        <v>162</v>
      </c>
      <c r="BN116" s="27" t="s">
        <v>162</v>
      </c>
      <c r="BO116" s="27" t="s">
        <v>162</v>
      </c>
      <c r="BP116" s="27" t="s">
        <v>162</v>
      </c>
      <c r="BQ116" s="27" t="s">
        <v>162</v>
      </c>
      <c r="BR116" s="27" t="s">
        <v>162</v>
      </c>
      <c r="BS116" s="34"/>
      <c r="BT116" s="35"/>
      <c r="BU116" s="87"/>
      <c r="BV116" s="87"/>
      <c r="BW116" s="36" t="s">
        <v>321</v>
      </c>
      <c r="BX116" s="117">
        <v>10.1808735974173</v>
      </c>
      <c r="BY116" s="117">
        <v>10.237271426056687</v>
      </c>
      <c r="BZ116" s="117">
        <v>5.6397828639386915E-2</v>
      </c>
      <c r="CA116" s="117">
        <v>20.418145023473986</v>
      </c>
      <c r="CB116" s="117">
        <v>0.27621426223855505</v>
      </c>
      <c r="CC116" s="147"/>
      <c r="CD116" s="147"/>
      <c r="CE116" s="147"/>
      <c r="CF116" s="147"/>
      <c r="CG116" s="120"/>
      <c r="CI116" s="223"/>
      <c r="CJ116" s="223"/>
      <c r="CK116" s="119"/>
      <c r="CL116" s="224"/>
      <c r="CM116" s="133">
        <v>562.44072111426271</v>
      </c>
      <c r="CN116" s="223" t="s">
        <v>164</v>
      </c>
      <c r="CO116" s="140">
        <v>0.97</v>
      </c>
      <c r="CP116" s="140">
        <v>0.96</v>
      </c>
      <c r="CQ116" s="140">
        <v>0.53</v>
      </c>
      <c r="CR116" s="140"/>
      <c r="CS116" s="140"/>
      <c r="CT116" s="140"/>
    </row>
    <row r="117" spans="1:102" ht="15.75">
      <c r="A117" t="s">
        <v>322</v>
      </c>
      <c r="B117" s="80" t="s">
        <v>155</v>
      </c>
      <c r="C117" s="87">
        <v>6.96</v>
      </c>
      <c r="D117" s="27">
        <v>12.4</v>
      </c>
      <c r="E117" s="27">
        <v>4.5</v>
      </c>
      <c r="F117" s="27">
        <v>566</v>
      </c>
      <c r="G117" s="27" t="s">
        <v>162</v>
      </c>
      <c r="H117" s="118">
        <v>225</v>
      </c>
      <c r="I117" s="118"/>
      <c r="J117" t="s">
        <v>322</v>
      </c>
      <c r="K117" s="134">
        <v>8.2187316662343204E-2</v>
      </c>
      <c r="L117" s="87">
        <v>4.0630451586771796</v>
      </c>
      <c r="M117" s="117">
        <v>27.65345550441894</v>
      </c>
      <c r="N117" s="147">
        <v>0.03</v>
      </c>
      <c r="O117" s="87">
        <v>1.4802658091815544</v>
      </c>
      <c r="P117" s="27"/>
      <c r="Q117" s="118"/>
      <c r="R117" s="120"/>
      <c r="S117" s="118"/>
      <c r="T117" s="87"/>
      <c r="U117" t="s">
        <v>322</v>
      </c>
      <c r="V117" s="35" t="s">
        <v>157</v>
      </c>
      <c r="W117" s="27">
        <v>0.14000000000000001</v>
      </c>
      <c r="X117" s="27">
        <v>38.200000000000003</v>
      </c>
      <c r="Y117" s="27">
        <v>0.02</v>
      </c>
      <c r="Z117" s="27">
        <v>2.33</v>
      </c>
      <c r="AA117" s="27">
        <v>10.1</v>
      </c>
      <c r="AB117" s="27">
        <v>0.04</v>
      </c>
      <c r="AC117" s="27">
        <v>44.5</v>
      </c>
      <c r="AD117" s="27">
        <v>0.02</v>
      </c>
      <c r="AE117" s="27">
        <v>4.32</v>
      </c>
      <c r="AF117" s="27">
        <v>0.78</v>
      </c>
      <c r="AG117" t="s">
        <v>322</v>
      </c>
      <c r="AH117" s="35">
        <v>8.3800000000000008</v>
      </c>
      <c r="AI117" s="27" t="s">
        <v>159</v>
      </c>
      <c r="AJ117" s="27">
        <v>0.72</v>
      </c>
      <c r="AK117" s="27">
        <v>2.2200000000000002</v>
      </c>
      <c r="AL117" s="27">
        <v>0.18</v>
      </c>
      <c r="AM117" s="27" t="s">
        <v>159</v>
      </c>
      <c r="AN117" s="27" t="s">
        <v>159</v>
      </c>
      <c r="AO117" s="27">
        <v>0.28000000000000003</v>
      </c>
      <c r="AP117" s="27">
        <v>0.66</v>
      </c>
      <c r="AQ117" s="35" t="s">
        <v>162</v>
      </c>
      <c r="AR117" s="27" t="s">
        <v>162</v>
      </c>
      <c r="AS117" s="36" t="s">
        <v>322</v>
      </c>
      <c r="AT117" s="80"/>
      <c r="AU117" s="124" t="s">
        <v>162</v>
      </c>
      <c r="AV117" s="27"/>
      <c r="AW117" s="27"/>
      <c r="AX117" s="27"/>
      <c r="AY117" s="87">
        <v>0.2</v>
      </c>
      <c r="AZ117" s="27">
        <v>8.1999999999999998E-4</v>
      </c>
      <c r="BA117" s="34">
        <v>4.4000000000000002E-4</v>
      </c>
      <c r="BB117" s="27" t="s">
        <v>162</v>
      </c>
      <c r="BC117" s="27" t="s">
        <v>162</v>
      </c>
      <c r="BD117" s="27" t="s">
        <v>162</v>
      </c>
      <c r="BE117" s="247">
        <v>0.23</v>
      </c>
      <c r="BF117" s="247">
        <v>0.27</v>
      </c>
      <c r="BG117" s="247">
        <v>0.5</v>
      </c>
      <c r="BH117" s="27" t="s">
        <v>162</v>
      </c>
      <c r="BI117" s="27"/>
      <c r="BJ117" s="27"/>
      <c r="BK117" s="27"/>
      <c r="BL117" s="36" t="s">
        <v>322</v>
      </c>
      <c r="BM117" s="27">
        <v>0.22</v>
      </c>
      <c r="BN117" s="27">
        <v>1.56</v>
      </c>
      <c r="BO117" s="27">
        <v>0.26</v>
      </c>
      <c r="BP117" s="27">
        <v>0.95</v>
      </c>
      <c r="BQ117" s="27">
        <v>0.46</v>
      </c>
      <c r="BR117" s="27">
        <f>BQ117+BP117</f>
        <v>1.41</v>
      </c>
      <c r="BS117" s="34"/>
      <c r="BT117" s="35"/>
      <c r="BU117" s="87"/>
      <c r="BV117" s="87"/>
      <c r="BW117" s="36" t="s">
        <v>322</v>
      </c>
      <c r="BX117" s="117">
        <v>5.2146599274863616</v>
      </c>
      <c r="BY117" s="117">
        <v>4.752448220818775</v>
      </c>
      <c r="BZ117" s="117">
        <v>-0.4622117066675866</v>
      </c>
      <c r="CA117" s="117">
        <v>9.9671081483051367</v>
      </c>
      <c r="CB117" s="117">
        <v>-4.6373702360818037</v>
      </c>
      <c r="CC117" s="147"/>
      <c r="CD117" s="147"/>
      <c r="CE117" s="147"/>
      <c r="CF117" s="147"/>
      <c r="CG117" s="120"/>
      <c r="CI117" s="223"/>
      <c r="CJ117" s="223"/>
      <c r="CK117" s="119"/>
      <c r="CL117" s="224"/>
      <c r="CM117" s="133">
        <v>273.3442927110957</v>
      </c>
      <c r="CN117" s="223" t="s">
        <v>164</v>
      </c>
      <c r="CO117" s="140">
        <v>0.84</v>
      </c>
      <c r="CP117" s="140">
        <v>0.92</v>
      </c>
      <c r="CQ117" s="140">
        <v>0.48</v>
      </c>
      <c r="CR117" s="140"/>
      <c r="CS117" s="140"/>
      <c r="CT117" s="140"/>
    </row>
    <row r="118" spans="1:102" ht="15.75">
      <c r="A118" t="s">
        <v>323</v>
      </c>
      <c r="B118" s="80" t="s">
        <v>155</v>
      </c>
      <c r="C118" s="87">
        <v>6.73</v>
      </c>
      <c r="D118" s="27">
        <v>13.3</v>
      </c>
      <c r="E118" s="27">
        <v>6.75</v>
      </c>
      <c r="F118" s="27">
        <v>431</v>
      </c>
      <c r="G118" s="27" t="s">
        <v>162</v>
      </c>
      <c r="H118" s="118">
        <v>156</v>
      </c>
      <c r="I118" s="118"/>
      <c r="J118" t="s">
        <v>323</v>
      </c>
      <c r="K118" s="134">
        <v>0.11508487665214513</v>
      </c>
      <c r="L118" s="87">
        <v>6.1899064838690672</v>
      </c>
      <c r="M118" s="117">
        <v>28.852924012802234</v>
      </c>
      <c r="N118" s="147">
        <v>0.03</v>
      </c>
      <c r="O118" s="117">
        <v>10.667468804093962</v>
      </c>
      <c r="P118" s="27"/>
      <c r="Q118" s="118"/>
      <c r="R118" s="120"/>
      <c r="S118" s="118"/>
      <c r="T118" s="87"/>
      <c r="U118" t="s">
        <v>323</v>
      </c>
      <c r="V118" s="35" t="s">
        <v>157</v>
      </c>
      <c r="W118" s="27">
        <v>0.1</v>
      </c>
      <c r="X118" s="27">
        <v>55.5</v>
      </c>
      <c r="Y118" s="27" t="s">
        <v>158</v>
      </c>
      <c r="Z118" s="27">
        <v>2.6</v>
      </c>
      <c r="AA118" s="27">
        <v>11.2</v>
      </c>
      <c r="AB118" s="27" t="s">
        <v>158</v>
      </c>
      <c r="AC118" s="27">
        <v>15.3</v>
      </c>
      <c r="AD118" s="27">
        <v>0.02</v>
      </c>
      <c r="AE118" s="27">
        <v>5.05</v>
      </c>
      <c r="AF118" s="27">
        <v>0.39</v>
      </c>
      <c r="AG118" t="s">
        <v>323</v>
      </c>
      <c r="AH118" s="35">
        <v>5.03</v>
      </c>
      <c r="AI118" s="27" t="s">
        <v>159</v>
      </c>
      <c r="AJ118" s="27">
        <v>0.35</v>
      </c>
      <c r="AK118" s="27">
        <v>5.38</v>
      </c>
      <c r="AL118" s="87">
        <v>0.2</v>
      </c>
      <c r="AM118" s="27" t="s">
        <v>159</v>
      </c>
      <c r="AN118" s="27" t="s">
        <v>159</v>
      </c>
      <c r="AO118" s="27">
        <v>0.27</v>
      </c>
      <c r="AP118" s="87">
        <v>0.4</v>
      </c>
      <c r="AQ118" s="35" t="s">
        <v>162</v>
      </c>
      <c r="AR118" s="27" t="s">
        <v>162</v>
      </c>
      <c r="AS118" s="36" t="s">
        <v>323</v>
      </c>
      <c r="AT118" s="80"/>
      <c r="AU118" s="124" t="s">
        <v>162</v>
      </c>
      <c r="AV118" s="27"/>
      <c r="AW118" s="27"/>
      <c r="AX118" s="27"/>
      <c r="AY118" s="27">
        <v>9.1000000000000004E-3</v>
      </c>
      <c r="AZ118" s="27">
        <v>2.0000000000000001E-4</v>
      </c>
      <c r="BA118" s="34" t="s">
        <v>203</v>
      </c>
      <c r="BB118" s="27" t="s">
        <v>162</v>
      </c>
      <c r="BC118" s="27" t="s">
        <v>162</v>
      </c>
      <c r="BD118" s="27" t="s">
        <v>162</v>
      </c>
      <c r="BE118" s="247">
        <v>0.05</v>
      </c>
      <c r="BF118" s="247">
        <v>0.12</v>
      </c>
      <c r="BG118" s="247">
        <v>0.18</v>
      </c>
      <c r="BH118" s="27" t="s">
        <v>162</v>
      </c>
      <c r="BI118" s="27"/>
      <c r="BJ118" s="27"/>
      <c r="BK118" s="27"/>
      <c r="BL118" s="36" t="s">
        <v>323</v>
      </c>
      <c r="BM118" s="27" t="s">
        <v>176</v>
      </c>
      <c r="BN118" s="27" t="s">
        <v>176</v>
      </c>
      <c r="BO118" s="27" t="s">
        <v>176</v>
      </c>
      <c r="BP118" s="27" t="s">
        <v>184</v>
      </c>
      <c r="BQ118" s="27" t="s">
        <v>185</v>
      </c>
      <c r="BR118" s="27" t="s">
        <v>185</v>
      </c>
      <c r="BS118" s="34"/>
      <c r="BT118" s="35"/>
      <c r="BU118" s="87"/>
      <c r="BV118" s="87"/>
      <c r="BW118" s="36" t="s">
        <v>323</v>
      </c>
      <c r="BX118" s="117">
        <v>4.0707302802016345</v>
      </c>
      <c r="BY118" s="117">
        <v>4.4335847852362305</v>
      </c>
      <c r="BZ118" s="117">
        <v>0.36285450503459593</v>
      </c>
      <c r="CA118" s="117">
        <v>8.504315065437865</v>
      </c>
      <c r="CB118" s="117">
        <v>4.2667105139279498</v>
      </c>
      <c r="CC118" s="147"/>
      <c r="CD118" s="147"/>
      <c r="CE118" s="147"/>
      <c r="CF118" s="147"/>
      <c r="CG118" s="120"/>
      <c r="CI118" s="223"/>
      <c r="CJ118" s="223"/>
      <c r="CK118" s="119"/>
      <c r="CL118" s="224"/>
      <c r="CM118" s="133">
        <v>235.13555783011199</v>
      </c>
      <c r="CN118" s="223" t="s">
        <v>164</v>
      </c>
      <c r="CO118" s="140">
        <v>1.03</v>
      </c>
      <c r="CP118" s="140">
        <v>0.94</v>
      </c>
      <c r="CQ118" s="140">
        <v>0.55000000000000004</v>
      </c>
      <c r="CR118" s="140"/>
      <c r="CS118" s="140"/>
      <c r="CT118" s="140"/>
    </row>
    <row r="119" spans="1:102">
      <c r="A119" s="38" t="s">
        <v>324</v>
      </c>
      <c r="B119" s="37" t="s">
        <v>187</v>
      </c>
      <c r="C119" s="183">
        <v>5.31</v>
      </c>
      <c r="D119" s="24" t="s">
        <v>162</v>
      </c>
      <c r="E119" s="24" t="s">
        <v>162</v>
      </c>
      <c r="F119" s="24" t="s">
        <v>162</v>
      </c>
      <c r="G119" s="24" t="s">
        <v>162</v>
      </c>
      <c r="H119" s="181" t="s">
        <v>189</v>
      </c>
      <c r="I119" s="118"/>
      <c r="J119" s="38" t="s">
        <v>324</v>
      </c>
      <c r="K119" s="188">
        <v>1.9143319039601654E-2</v>
      </c>
      <c r="L119" s="184" t="s">
        <v>157</v>
      </c>
      <c r="M119" s="184" t="s">
        <v>185</v>
      </c>
      <c r="N119" s="184" t="s">
        <v>157</v>
      </c>
      <c r="O119" s="183">
        <v>0.14102150506589886</v>
      </c>
      <c r="P119" s="27"/>
      <c r="Q119" s="118"/>
      <c r="R119" s="120"/>
      <c r="S119" s="118"/>
      <c r="T119" s="87"/>
      <c r="U119" s="38" t="s">
        <v>324</v>
      </c>
      <c r="V119" s="25" t="s">
        <v>157</v>
      </c>
      <c r="W119" s="24" t="s">
        <v>158</v>
      </c>
      <c r="X119" s="24">
        <v>0.04</v>
      </c>
      <c r="Y119" s="24" t="s">
        <v>158</v>
      </c>
      <c r="Z119" s="24">
        <v>0.01</v>
      </c>
      <c r="AA119" s="24" t="s">
        <v>157</v>
      </c>
      <c r="AB119" s="24" t="s">
        <v>158</v>
      </c>
      <c r="AC119" s="24">
        <v>0.01</v>
      </c>
      <c r="AD119" s="24">
        <v>0.01</v>
      </c>
      <c r="AE119" s="24">
        <v>0.01</v>
      </c>
      <c r="AF119" s="24" t="s">
        <v>158</v>
      </c>
      <c r="AG119" s="38" t="s">
        <v>324</v>
      </c>
      <c r="AH119" s="25" t="s">
        <v>159</v>
      </c>
      <c r="AI119" s="24" t="s">
        <v>159</v>
      </c>
      <c r="AJ119" s="24" t="s">
        <v>159</v>
      </c>
      <c r="AK119" s="24" t="s">
        <v>159</v>
      </c>
      <c r="AL119" s="24" t="s">
        <v>159</v>
      </c>
      <c r="AM119" s="24" t="s">
        <v>159</v>
      </c>
      <c r="AN119" s="24" t="s">
        <v>159</v>
      </c>
      <c r="AO119" s="24" t="s">
        <v>159</v>
      </c>
      <c r="AP119" s="23" t="s">
        <v>159</v>
      </c>
      <c r="AQ119" s="25" t="s">
        <v>162</v>
      </c>
      <c r="AR119" s="24" t="s">
        <v>162</v>
      </c>
      <c r="AS119" s="180" t="s">
        <v>324</v>
      </c>
      <c r="AT119" s="37"/>
      <c r="AU119" s="150" t="s">
        <v>162</v>
      </c>
      <c r="AV119" s="24"/>
      <c r="AW119" s="24"/>
      <c r="AX119" s="24"/>
      <c r="AY119" s="24" t="s">
        <v>162</v>
      </c>
      <c r="AZ119" s="24" t="s">
        <v>162</v>
      </c>
      <c r="BA119" s="23" t="s">
        <v>162</v>
      </c>
      <c r="BB119" s="24" t="s">
        <v>162</v>
      </c>
      <c r="BC119" s="24" t="s">
        <v>162</v>
      </c>
      <c r="BD119" s="24" t="s">
        <v>162</v>
      </c>
      <c r="BE119" s="253" t="s">
        <v>162</v>
      </c>
      <c r="BF119" s="253" t="s">
        <v>162</v>
      </c>
      <c r="BG119" s="253" t="s">
        <v>162</v>
      </c>
      <c r="BH119" s="253" t="s">
        <v>162</v>
      </c>
      <c r="BI119" s="259"/>
      <c r="BJ119" s="259"/>
      <c r="BK119" s="27"/>
      <c r="BL119" s="180" t="s">
        <v>324</v>
      </c>
      <c r="BM119" s="24" t="s">
        <v>176</v>
      </c>
      <c r="BN119" s="24">
        <v>0.06</v>
      </c>
      <c r="BO119" s="183">
        <v>0.1</v>
      </c>
      <c r="BP119" s="24">
        <v>0.42</v>
      </c>
      <c r="BQ119" s="24">
        <v>0.09</v>
      </c>
      <c r="BR119" s="24">
        <f>BQ119+BP119</f>
        <v>0.51</v>
      </c>
      <c r="BS119" s="34"/>
      <c r="BT119" s="35"/>
      <c r="BU119" s="87"/>
      <c r="BV119" s="87"/>
      <c r="BW119" s="180" t="s">
        <v>324</v>
      </c>
      <c r="BX119" s="184" t="s">
        <v>156</v>
      </c>
      <c r="BY119" s="184" t="s">
        <v>156</v>
      </c>
      <c r="BZ119" s="184" t="s">
        <v>156</v>
      </c>
      <c r="CA119" s="184" t="s">
        <v>156</v>
      </c>
      <c r="CB119" s="184" t="s">
        <v>156</v>
      </c>
      <c r="CC119" s="184" t="s">
        <v>156</v>
      </c>
      <c r="CD119" s="184" t="s">
        <v>156</v>
      </c>
      <c r="CE119" s="184" t="s">
        <v>156</v>
      </c>
      <c r="CF119" s="184" t="s">
        <v>156</v>
      </c>
      <c r="CG119" s="182" t="s">
        <v>156</v>
      </c>
      <c r="CH119" s="24" t="s">
        <v>325</v>
      </c>
      <c r="CI119" s="218" t="s">
        <v>156</v>
      </c>
      <c r="CJ119" s="218" t="s">
        <v>156</v>
      </c>
      <c r="CK119" s="190" t="s">
        <v>156</v>
      </c>
      <c r="CL119" s="219" t="s">
        <v>156</v>
      </c>
      <c r="CM119" s="37" t="s">
        <v>156</v>
      </c>
      <c r="CN119" s="218" t="s">
        <v>164</v>
      </c>
      <c r="CO119" s="218" t="s">
        <v>156</v>
      </c>
      <c r="CP119" s="218" t="s">
        <v>156</v>
      </c>
      <c r="CQ119" s="218" t="s">
        <v>156</v>
      </c>
      <c r="CR119" s="140"/>
      <c r="CS119" s="140"/>
      <c r="CT119" s="140"/>
    </row>
    <row r="120" spans="1:102">
      <c r="D120" s="27"/>
      <c r="E120" s="27"/>
      <c r="F120" s="27"/>
      <c r="G120" s="27"/>
      <c r="H120" s="157"/>
      <c r="I120" s="157"/>
      <c r="J120" s="157"/>
      <c r="K120" s="87"/>
      <c r="L120" s="147"/>
      <c r="M120" s="87"/>
      <c r="N120" s="147"/>
      <c r="O120" s="147"/>
      <c r="P120" s="27"/>
      <c r="Q120" s="118"/>
      <c r="R120" s="120"/>
      <c r="S120" s="118"/>
      <c r="T120" s="132"/>
      <c r="U120" s="87"/>
      <c r="V120" s="27"/>
      <c r="W120" s="27"/>
      <c r="X120" s="27"/>
      <c r="Y120" s="27"/>
      <c r="Z120" s="27"/>
      <c r="AA120" s="27"/>
      <c r="AB120" s="27"/>
      <c r="AC120" s="27"/>
      <c r="AD120" s="27"/>
      <c r="AE120" s="27"/>
      <c r="AF120" s="27"/>
      <c r="AG120" s="27"/>
      <c r="AH120" s="27"/>
      <c r="AI120" s="27"/>
      <c r="AJ120" s="27"/>
      <c r="AK120" s="27"/>
      <c r="AL120" s="27"/>
      <c r="AM120" s="27"/>
      <c r="AN120" s="27"/>
      <c r="AO120" s="27"/>
      <c r="AP120" s="27"/>
      <c r="AQ120" s="27"/>
      <c r="AR120" s="27"/>
      <c r="AS120" s="27"/>
      <c r="AT120" s="27"/>
      <c r="AU120" s="27"/>
      <c r="AV120" s="27"/>
      <c r="AW120" s="27"/>
      <c r="AX120" s="27"/>
      <c r="AY120" s="27"/>
      <c r="AZ120" s="27"/>
      <c r="BA120" s="27"/>
      <c r="BB120" s="27"/>
      <c r="BC120" s="27"/>
      <c r="BD120" s="27"/>
      <c r="BH120" s="27"/>
      <c r="BI120" s="27"/>
      <c r="BJ120" s="27"/>
      <c r="BK120" s="27"/>
      <c r="BL120" s="27"/>
      <c r="BM120" s="27"/>
      <c r="BN120" s="27"/>
      <c r="BO120" s="27"/>
      <c r="BP120" s="27"/>
      <c r="BQ120" s="27"/>
      <c r="BR120" s="27"/>
      <c r="BS120" s="34"/>
      <c r="BT120" s="35"/>
      <c r="BU120" s="87"/>
      <c r="BV120" s="87"/>
      <c r="BW120" s="87"/>
      <c r="BX120" s="147"/>
      <c r="BY120" s="147"/>
      <c r="BZ120" s="147"/>
      <c r="CA120" s="147"/>
      <c r="CB120" s="147"/>
      <c r="CC120" s="147"/>
      <c r="CD120" s="147"/>
      <c r="CE120" s="147"/>
      <c r="CF120" s="147"/>
      <c r="CG120" s="120"/>
      <c r="CI120" s="223"/>
      <c r="CJ120" s="223"/>
      <c r="CK120" s="119"/>
      <c r="CL120" s="224"/>
      <c r="CM120" s="225"/>
      <c r="CN120" s="223"/>
      <c r="CO120" s="223"/>
      <c r="CP120" s="223"/>
      <c r="CQ120" s="223"/>
      <c r="CR120" s="140"/>
      <c r="CS120" s="140"/>
      <c r="CT120" s="140"/>
    </row>
    <row r="121" spans="1:102" ht="31.5" hidden="1" customHeight="1">
      <c r="A121" s="243"/>
      <c r="B121" s="243"/>
      <c r="C121" s="243"/>
      <c r="D121" s="243"/>
      <c r="E121" s="243"/>
      <c r="F121" s="243"/>
      <c r="G121" s="243"/>
      <c r="H121" s="243"/>
      <c r="I121" s="243"/>
      <c r="J121" s="226"/>
      <c r="K121" s="226"/>
      <c r="L121" s="226"/>
      <c r="M121" s="226"/>
      <c r="N121" s="226"/>
      <c r="O121" s="226"/>
      <c r="P121" s="226"/>
      <c r="AF121"/>
      <c r="AG121"/>
      <c r="AP121"/>
      <c r="AQ121"/>
      <c r="AR121"/>
      <c r="BR121"/>
      <c r="BU121"/>
      <c r="BX121"/>
      <c r="CB121"/>
      <c r="CQ121" s="27"/>
      <c r="CT121"/>
    </row>
    <row r="122" spans="1:102" s="228" customFormat="1" ht="31.5" hidden="1" customHeight="1">
      <c r="A122" s="243"/>
      <c r="B122" s="243"/>
      <c r="C122" s="243"/>
      <c r="D122" s="243"/>
      <c r="E122" s="243"/>
      <c r="F122" s="243"/>
      <c r="G122" s="243"/>
      <c r="H122" s="243"/>
      <c r="I122" s="243"/>
      <c r="J122" s="226"/>
      <c r="K122" s="226"/>
      <c r="L122" s="226"/>
      <c r="M122" s="226"/>
      <c r="N122" s="226"/>
      <c r="O122" s="226"/>
      <c r="P122" s="226"/>
      <c r="R122" s="229"/>
      <c r="T122" s="229"/>
      <c r="BE122"/>
      <c r="BF122"/>
      <c r="BG122"/>
      <c r="BS122" s="229"/>
      <c r="BT122" s="230"/>
      <c r="CG122" s="229"/>
      <c r="CH122" s="231"/>
      <c r="CK122" s="232"/>
      <c r="CL122" s="233"/>
      <c r="CM122"/>
      <c r="CN122" s="231"/>
      <c r="CO122" s="231"/>
      <c r="CP122" s="231"/>
      <c r="CQ122" s="231"/>
    </row>
    <row r="123" spans="1:102" ht="31.5" hidden="1" customHeight="1">
      <c r="A123" s="243"/>
      <c r="B123" s="243"/>
      <c r="C123" s="243"/>
      <c r="D123" s="243"/>
      <c r="E123" s="243"/>
      <c r="F123" s="243"/>
      <c r="G123" s="243"/>
      <c r="H123" s="243"/>
      <c r="I123" s="243"/>
      <c r="J123" s="226"/>
      <c r="K123" s="226"/>
      <c r="L123" s="226"/>
      <c r="M123" s="226"/>
      <c r="N123" s="226"/>
      <c r="O123" s="226"/>
      <c r="P123" s="226"/>
      <c r="AF123"/>
      <c r="AG123"/>
      <c r="AP123"/>
      <c r="AQ123"/>
      <c r="AR123"/>
      <c r="BR123"/>
      <c r="BU123"/>
      <c r="BX123"/>
      <c r="CB123"/>
      <c r="CQ123" s="27"/>
      <c r="CT123"/>
    </row>
    <row r="124" spans="1:102" ht="31.5" hidden="1" customHeight="1">
      <c r="A124" s="243"/>
      <c r="B124" s="243"/>
      <c r="C124" s="243"/>
      <c r="D124" s="243"/>
      <c r="E124" s="243"/>
      <c r="F124" s="243"/>
      <c r="G124" s="243"/>
      <c r="H124" s="243"/>
      <c r="I124" s="243"/>
      <c r="J124" s="226"/>
      <c r="K124" s="226"/>
      <c r="L124" s="226"/>
      <c r="M124" s="226"/>
      <c r="N124" s="226"/>
      <c r="O124" s="226"/>
      <c r="P124" s="226"/>
      <c r="AF124"/>
      <c r="AG124"/>
      <c r="AP124"/>
      <c r="AQ124"/>
      <c r="AR124"/>
      <c r="BR124"/>
      <c r="BU124"/>
      <c r="BX124"/>
      <c r="CB124"/>
      <c r="CQ124" s="27"/>
      <c r="CT124"/>
    </row>
    <row r="125" spans="1:102" ht="31.5" hidden="1" customHeight="1">
      <c r="A125" s="243"/>
      <c r="B125" s="243"/>
      <c r="C125" s="243"/>
      <c r="D125" s="243"/>
      <c r="E125" s="243"/>
      <c r="F125" s="243"/>
      <c r="G125" s="243"/>
      <c r="H125" s="243"/>
      <c r="I125" s="243"/>
      <c r="J125" s="226"/>
      <c r="K125" s="226"/>
      <c r="L125" s="226"/>
      <c r="M125" s="226"/>
      <c r="N125" s="226"/>
      <c r="O125" s="226"/>
      <c r="P125" s="226"/>
      <c r="AF125"/>
      <c r="AG125"/>
      <c r="AP125"/>
      <c r="AQ125"/>
      <c r="AR125"/>
      <c r="BR125"/>
      <c r="BU125"/>
      <c r="BX125"/>
      <c r="CB125"/>
      <c r="CQ125" s="27"/>
      <c r="CT125"/>
    </row>
    <row r="126" spans="1:102" ht="31.5" hidden="1" customHeight="1">
      <c r="A126" s="243"/>
      <c r="B126" s="243"/>
      <c r="C126" s="243"/>
      <c r="D126" s="243"/>
      <c r="E126" s="243"/>
      <c r="F126" s="243"/>
      <c r="G126" s="243"/>
      <c r="H126" s="243"/>
      <c r="I126" s="243"/>
      <c r="J126" s="226"/>
      <c r="K126" s="226"/>
      <c r="L126" s="226"/>
      <c r="M126" s="226"/>
      <c r="N126" s="226"/>
      <c r="O126" s="226"/>
      <c r="P126" s="226"/>
      <c r="AF126"/>
      <c r="AG126"/>
      <c r="AP126"/>
      <c r="AQ126"/>
      <c r="AR126"/>
      <c r="BR126"/>
      <c r="BU126"/>
      <c r="BX126"/>
      <c r="CB126"/>
      <c r="CQ126" s="27"/>
      <c r="CT126"/>
    </row>
    <row r="127" spans="1:102" ht="47.45" hidden="1" customHeight="1">
      <c r="A127" s="243"/>
      <c r="B127" s="243"/>
      <c r="C127" s="243"/>
      <c r="D127" s="243"/>
      <c r="E127" s="243"/>
      <c r="F127" s="243"/>
      <c r="G127" s="243"/>
      <c r="H127" s="243"/>
      <c r="I127" s="243"/>
      <c r="J127" s="226"/>
      <c r="K127" s="226"/>
      <c r="L127" s="226"/>
      <c r="M127" s="226"/>
      <c r="N127" s="226"/>
      <c r="O127" s="226"/>
      <c r="P127" s="226"/>
      <c r="AF127"/>
      <c r="AG127"/>
      <c r="AP127"/>
      <c r="AQ127"/>
      <c r="AR127"/>
      <c r="BR127"/>
      <c r="BU127"/>
      <c r="BX127"/>
      <c r="CB127"/>
      <c r="CQ127" s="27"/>
      <c r="CT127"/>
    </row>
    <row r="128" spans="1:102" ht="17.25" hidden="1" customHeight="1">
      <c r="J128" s="228"/>
      <c r="K128" s="228"/>
      <c r="L128" s="228"/>
      <c r="M128" s="228"/>
      <c r="N128" s="228"/>
      <c r="O128" s="228"/>
      <c r="P128" s="228"/>
      <c r="AF128"/>
      <c r="AG128"/>
      <c r="AP128"/>
      <c r="AQ128"/>
      <c r="AR128"/>
      <c r="BR128"/>
      <c r="BU128"/>
      <c r="BX128"/>
      <c r="CB128"/>
      <c r="CQ128" s="27"/>
      <c r="CT128"/>
    </row>
    <row r="129" spans="1:98" ht="47.45" hidden="1" customHeight="1">
      <c r="A129" s="244"/>
      <c r="B129" s="244"/>
      <c r="C129" s="244"/>
      <c r="D129" s="244"/>
      <c r="E129" s="244"/>
      <c r="F129" s="244"/>
      <c r="G129" s="244"/>
      <c r="H129" s="244"/>
      <c r="I129" s="244"/>
      <c r="J129" s="228"/>
      <c r="K129" s="228"/>
      <c r="L129" s="228"/>
      <c r="M129" s="228"/>
      <c r="N129" s="228"/>
      <c r="O129" s="228"/>
      <c r="P129" s="228"/>
      <c r="AF129"/>
      <c r="AG129"/>
      <c r="AP129"/>
      <c r="AQ129"/>
      <c r="AR129"/>
      <c r="BR129"/>
      <c r="BU129"/>
      <c r="BX129"/>
      <c r="CB129"/>
      <c r="CQ129" s="27"/>
      <c r="CT129"/>
    </row>
    <row r="130" spans="1:98">
      <c r="O130"/>
      <c r="AF130"/>
      <c r="AG130"/>
      <c r="AP130"/>
      <c r="AQ130"/>
      <c r="AR130"/>
      <c r="BR130"/>
      <c r="BU130"/>
      <c r="BX130"/>
      <c r="CB130"/>
      <c r="CQ130" s="27"/>
      <c r="CT130"/>
    </row>
    <row r="131" spans="1:98">
      <c r="O131"/>
      <c r="AF131"/>
      <c r="AG131"/>
      <c r="AP131"/>
      <c r="AQ131"/>
      <c r="AR131"/>
      <c r="BR131"/>
      <c r="BU131"/>
      <c r="BX131"/>
      <c r="CB131"/>
      <c r="CQ131" s="27"/>
      <c r="CT131"/>
    </row>
    <row r="132" spans="1:98">
      <c r="O132"/>
      <c r="AF132"/>
      <c r="AG132"/>
      <c r="AP132"/>
      <c r="AQ132"/>
      <c r="AR132"/>
      <c r="BR132"/>
      <c r="BU132"/>
      <c r="BX132"/>
      <c r="CB132"/>
      <c r="CQ132" s="27"/>
      <c r="CT132"/>
    </row>
    <row r="133" spans="1:98">
      <c r="O133"/>
      <c r="AF133"/>
      <c r="AG133"/>
      <c r="AP133"/>
      <c r="AQ133"/>
      <c r="AR133"/>
      <c r="BR133"/>
      <c r="BU133"/>
      <c r="BX133"/>
      <c r="CB133"/>
      <c r="CQ133" s="27"/>
      <c r="CT133"/>
    </row>
    <row r="134" spans="1:98">
      <c r="O134"/>
      <c r="AF134"/>
      <c r="AG134"/>
      <c r="AP134"/>
      <c r="AQ134"/>
      <c r="AR134"/>
      <c r="BR134"/>
      <c r="BU134"/>
      <c r="BX134"/>
      <c r="CB134"/>
      <c r="CQ134" s="27"/>
      <c r="CT134"/>
    </row>
    <row r="135" spans="1:98">
      <c r="A135" s="216"/>
      <c r="B135" s="216"/>
      <c r="C135" s="216"/>
      <c r="D135" s="216"/>
      <c r="E135" s="216"/>
      <c r="O135"/>
      <c r="P135" s="216"/>
      <c r="AF135"/>
      <c r="AG135"/>
      <c r="AP135"/>
      <c r="AQ135"/>
      <c r="AR135"/>
      <c r="BR135"/>
      <c r="BU135"/>
      <c r="BX135"/>
      <c r="CB135"/>
      <c r="CQ135" s="27"/>
      <c r="CT135" s="234"/>
    </row>
    <row r="136" spans="1:98">
      <c r="A136" s="235"/>
      <c r="B136" s="235"/>
      <c r="C136" s="235"/>
      <c r="D136" s="235"/>
      <c r="E136" s="235"/>
      <c r="O136"/>
      <c r="P136" s="235"/>
      <c r="AF136"/>
      <c r="AG136"/>
      <c r="AP136"/>
      <c r="AQ136"/>
      <c r="AR136"/>
      <c r="BR136"/>
      <c r="BU136"/>
      <c r="BX136"/>
      <c r="CB136"/>
      <c r="CQ136" s="27"/>
      <c r="CT136"/>
    </row>
    <row r="137" spans="1:98">
      <c r="O137"/>
      <c r="AF137"/>
      <c r="AG137"/>
      <c r="AP137"/>
      <c r="AQ137"/>
      <c r="AR137"/>
      <c r="BR137"/>
      <c r="BU137"/>
      <c r="BX137"/>
      <c r="CB137"/>
      <c r="CQ137" s="27"/>
      <c r="CT137"/>
    </row>
    <row r="138" spans="1:98">
      <c r="O138"/>
      <c r="R138"/>
      <c r="T138"/>
      <c r="AF138"/>
      <c r="AG138"/>
      <c r="AP138"/>
      <c r="AQ138"/>
      <c r="AR138"/>
      <c r="BR138"/>
      <c r="BS138"/>
      <c r="BT138"/>
      <c r="BU138"/>
      <c r="BX138"/>
      <c r="CB138"/>
      <c r="CG138"/>
      <c r="CL138" s="27"/>
      <c r="CQ138" s="27"/>
      <c r="CT138"/>
    </row>
    <row r="139" spans="1:98">
      <c r="O139"/>
      <c r="R139"/>
      <c r="T139"/>
      <c r="AF139"/>
      <c r="AG139"/>
      <c r="AP139"/>
      <c r="AQ139"/>
      <c r="AR139"/>
      <c r="BR139"/>
      <c r="BS139"/>
      <c r="BT139"/>
      <c r="BU139"/>
      <c r="BX139"/>
      <c r="CB139"/>
      <c r="CG139"/>
      <c r="CL139" s="27"/>
      <c r="CQ139" s="27"/>
      <c r="CT139"/>
    </row>
    <row r="140" spans="1:98">
      <c r="O140"/>
      <c r="R140"/>
      <c r="T140"/>
      <c r="AF140"/>
      <c r="AG140"/>
      <c r="AP140"/>
      <c r="AQ140"/>
      <c r="AR140"/>
      <c r="BR140"/>
      <c r="BS140"/>
      <c r="BT140"/>
      <c r="BU140"/>
      <c r="BX140"/>
      <c r="CB140"/>
      <c r="CG140"/>
      <c r="CL140" s="27"/>
      <c r="CQ140" s="27"/>
    </row>
    <row r="141" spans="1:98">
      <c r="O141"/>
      <c r="R141"/>
      <c r="T141"/>
      <c r="AF141"/>
      <c r="AG141"/>
      <c r="AP141"/>
      <c r="AQ141"/>
      <c r="AR141"/>
      <c r="BR141"/>
      <c r="BS141"/>
      <c r="BT141"/>
      <c r="BU141"/>
      <c r="BX141"/>
      <c r="CB141"/>
      <c r="CG141"/>
      <c r="CL141" s="27"/>
      <c r="CQ141" s="27"/>
    </row>
    <row r="142" spans="1:98">
      <c r="O142"/>
      <c r="R142"/>
      <c r="T142"/>
      <c r="AF142"/>
      <c r="AG142"/>
      <c r="AP142"/>
      <c r="AQ142"/>
      <c r="AR142"/>
      <c r="BR142"/>
      <c r="BS142"/>
      <c r="BT142"/>
      <c r="BU142"/>
      <c r="BX142"/>
      <c r="CB142"/>
      <c r="CG142"/>
      <c r="CL142" s="27"/>
      <c r="CQ142" s="27"/>
    </row>
    <row r="143" spans="1:98">
      <c r="O143"/>
      <c r="R143"/>
      <c r="T143"/>
      <c r="AF143"/>
      <c r="AG143"/>
      <c r="AP143"/>
      <c r="AQ143"/>
      <c r="AR143"/>
      <c r="BR143"/>
      <c r="BS143"/>
      <c r="BT143"/>
      <c r="BU143"/>
      <c r="BX143"/>
      <c r="CB143"/>
      <c r="CG143"/>
      <c r="CL143" s="27"/>
      <c r="CQ143" s="27"/>
    </row>
    <row r="144" spans="1:98">
      <c r="O144"/>
      <c r="R144"/>
      <c r="T144"/>
      <c r="AF144"/>
      <c r="AG144"/>
      <c r="AP144"/>
      <c r="AQ144"/>
      <c r="AR144"/>
      <c r="BR144"/>
      <c r="BS144"/>
      <c r="BT144"/>
      <c r="BU144"/>
      <c r="BX144"/>
      <c r="CB144"/>
      <c r="CG144"/>
      <c r="CL144" s="27"/>
      <c r="CQ144" s="27"/>
    </row>
    <row r="145" spans="15:95">
      <c r="O145"/>
      <c r="R145"/>
      <c r="T145"/>
      <c r="AF145"/>
      <c r="AG145"/>
      <c r="AP145"/>
      <c r="AQ145"/>
      <c r="AR145"/>
      <c r="BR145"/>
      <c r="BS145"/>
      <c r="BT145"/>
      <c r="BU145"/>
      <c r="BX145"/>
      <c r="CB145"/>
      <c r="CG145"/>
      <c r="CL145" s="27"/>
      <c r="CQ145" s="27"/>
    </row>
    <row r="146" spans="15:95">
      <c r="O146"/>
      <c r="R146"/>
      <c r="T146"/>
      <c r="AF146"/>
      <c r="AG146"/>
      <c r="AP146"/>
      <c r="AQ146"/>
      <c r="AR146"/>
      <c r="BR146"/>
      <c r="BS146"/>
      <c r="BT146"/>
      <c r="BU146"/>
      <c r="BX146"/>
      <c r="CB146"/>
      <c r="CG146"/>
      <c r="CL146" s="27"/>
      <c r="CQ146" s="27"/>
    </row>
    <row r="147" spans="15:95">
      <c r="O147"/>
      <c r="R147"/>
      <c r="T147"/>
      <c r="AF147"/>
      <c r="AG147"/>
      <c r="AP147"/>
      <c r="AQ147"/>
      <c r="AR147"/>
      <c r="BR147"/>
      <c r="BS147"/>
      <c r="BT147"/>
      <c r="BU147"/>
      <c r="BX147"/>
      <c r="CB147"/>
      <c r="CG147"/>
      <c r="CL147" s="27"/>
      <c r="CQ147" s="27"/>
    </row>
    <row r="148" spans="15:95">
      <c r="O148"/>
      <c r="R148"/>
      <c r="T148"/>
      <c r="AF148"/>
      <c r="AG148"/>
      <c r="AP148"/>
      <c r="AQ148"/>
      <c r="AR148"/>
      <c r="BR148"/>
      <c r="BS148"/>
      <c r="BT148"/>
      <c r="BU148"/>
      <c r="BX148"/>
      <c r="CB148"/>
      <c r="CG148"/>
      <c r="CL148" s="27"/>
      <c r="CQ148" s="27"/>
    </row>
    <row r="149" spans="15:95">
      <c r="O149"/>
      <c r="R149"/>
      <c r="T149"/>
      <c r="AF149"/>
      <c r="AG149"/>
      <c r="AP149"/>
      <c r="AQ149"/>
      <c r="AR149"/>
      <c r="BR149"/>
      <c r="BS149"/>
      <c r="BT149"/>
      <c r="BU149"/>
      <c r="BX149"/>
      <c r="CB149"/>
      <c r="CG149"/>
      <c r="CL149" s="27"/>
      <c r="CQ149" s="27"/>
    </row>
    <row r="150" spans="15:95">
      <c r="O150"/>
      <c r="R150"/>
      <c r="T150"/>
      <c r="AF150"/>
      <c r="AG150"/>
      <c r="AP150"/>
      <c r="AQ150"/>
      <c r="AR150"/>
      <c r="BR150"/>
      <c r="BS150"/>
      <c r="BT150"/>
      <c r="BU150"/>
      <c r="BX150"/>
      <c r="CB150"/>
      <c r="CG150"/>
      <c r="CL150" s="27"/>
      <c r="CQ150" s="27"/>
    </row>
    <row r="151" spans="15:95">
      <c r="O151"/>
      <c r="R151"/>
      <c r="T151"/>
      <c r="AF151"/>
      <c r="AG151"/>
      <c r="AP151"/>
      <c r="AQ151"/>
      <c r="AR151"/>
      <c r="BR151"/>
      <c r="BS151"/>
      <c r="BT151"/>
      <c r="BU151"/>
      <c r="BX151"/>
      <c r="CB151"/>
      <c r="CG151"/>
      <c r="CL151" s="27"/>
      <c r="CQ151" s="27"/>
    </row>
    <row r="152" spans="15:95">
      <c r="O152"/>
      <c r="R152"/>
      <c r="T152"/>
      <c r="AF152"/>
      <c r="AG152"/>
      <c r="AP152"/>
      <c r="AQ152"/>
      <c r="AR152"/>
      <c r="BR152"/>
      <c r="BS152"/>
      <c r="BT152"/>
      <c r="BU152"/>
      <c r="BX152"/>
      <c r="CB152"/>
      <c r="CG152"/>
      <c r="CL152" s="27"/>
      <c r="CQ152" s="27"/>
    </row>
    <row r="153" spans="15:95">
      <c r="O153"/>
      <c r="R153"/>
      <c r="T153"/>
      <c r="AF153"/>
      <c r="AG153"/>
      <c r="AP153"/>
      <c r="AQ153"/>
      <c r="AR153"/>
      <c r="BR153"/>
      <c r="BS153"/>
      <c r="BT153"/>
      <c r="BU153"/>
      <c r="BX153"/>
      <c r="CB153"/>
      <c r="CG153"/>
      <c r="CL153" s="27"/>
      <c r="CQ153" s="27"/>
    </row>
    <row r="154" spans="15:95">
      <c r="O154"/>
      <c r="R154"/>
      <c r="T154"/>
      <c r="AF154"/>
      <c r="AG154"/>
      <c r="AP154"/>
      <c r="AQ154"/>
      <c r="AR154"/>
      <c r="BR154"/>
      <c r="BS154"/>
      <c r="BT154"/>
      <c r="BU154"/>
      <c r="BX154"/>
      <c r="CB154"/>
      <c r="CG154"/>
      <c r="CL154" s="27"/>
      <c r="CQ154" s="27"/>
    </row>
    <row r="155" spans="15:95">
      <c r="O155"/>
      <c r="R155"/>
      <c r="T155"/>
      <c r="AF155"/>
      <c r="AG155"/>
      <c r="AP155"/>
      <c r="AQ155"/>
      <c r="AR155"/>
      <c r="BR155"/>
      <c r="BS155"/>
      <c r="BT155"/>
      <c r="BU155"/>
      <c r="BX155"/>
      <c r="CB155"/>
      <c r="CG155"/>
      <c r="CL155" s="27"/>
      <c r="CQ155" s="27"/>
    </row>
    <row r="156" spans="15:95">
      <c r="O156"/>
      <c r="R156"/>
      <c r="T156"/>
      <c r="AF156"/>
      <c r="AG156"/>
      <c r="AP156"/>
      <c r="AQ156"/>
      <c r="AR156"/>
      <c r="BR156"/>
      <c r="BS156"/>
      <c r="BT156"/>
      <c r="BU156"/>
      <c r="BX156"/>
      <c r="CB156"/>
      <c r="CG156"/>
      <c r="CL156" s="27"/>
      <c r="CQ156" s="27"/>
    </row>
    <row r="157" spans="15:95">
      <c r="O157"/>
      <c r="R157"/>
      <c r="T157"/>
      <c r="AF157"/>
      <c r="AG157"/>
      <c r="AP157"/>
      <c r="AQ157"/>
      <c r="AR157"/>
      <c r="BR157"/>
      <c r="BS157"/>
      <c r="BT157"/>
      <c r="BU157"/>
      <c r="BX157"/>
      <c r="CB157"/>
      <c r="CG157"/>
      <c r="CL157" s="27"/>
      <c r="CQ157" s="27"/>
    </row>
    <row r="158" spans="15:95">
      <c r="O158"/>
      <c r="R158"/>
      <c r="T158"/>
      <c r="AF158"/>
      <c r="AG158"/>
      <c r="AP158"/>
      <c r="AQ158"/>
      <c r="AR158"/>
      <c r="BR158"/>
      <c r="BS158"/>
      <c r="BT158"/>
      <c r="BU158"/>
      <c r="BX158"/>
      <c r="CB158"/>
      <c r="CG158"/>
      <c r="CL158" s="27"/>
      <c r="CQ158" s="27"/>
    </row>
    <row r="159" spans="15:95">
      <c r="O159"/>
      <c r="R159"/>
      <c r="T159"/>
      <c r="AF159"/>
      <c r="AG159"/>
      <c r="AP159"/>
      <c r="AQ159"/>
      <c r="AR159"/>
      <c r="BR159"/>
      <c r="BS159"/>
      <c r="BT159"/>
      <c r="BU159"/>
      <c r="BX159"/>
      <c r="CB159"/>
      <c r="CG159"/>
      <c r="CL159" s="27"/>
      <c r="CQ159" s="27"/>
    </row>
    <row r="160" spans="15:95">
      <c r="O160"/>
      <c r="R160"/>
      <c r="T160"/>
      <c r="AF160"/>
      <c r="AG160"/>
      <c r="AP160"/>
      <c r="AQ160"/>
      <c r="AR160"/>
      <c r="BR160"/>
      <c r="BS160"/>
      <c r="BT160"/>
      <c r="BU160"/>
      <c r="BX160"/>
      <c r="CB160"/>
      <c r="CG160"/>
      <c r="CL160" s="27"/>
      <c r="CQ160" s="27"/>
    </row>
    <row r="161" spans="15:95">
      <c r="O161"/>
      <c r="R161"/>
      <c r="T161"/>
      <c r="AF161"/>
      <c r="AG161"/>
      <c r="AP161"/>
      <c r="AQ161"/>
      <c r="AR161"/>
      <c r="BR161"/>
      <c r="BS161"/>
      <c r="BT161"/>
      <c r="BU161"/>
      <c r="BX161"/>
      <c r="CB161"/>
      <c r="CG161"/>
      <c r="CL161" s="27"/>
      <c r="CQ161" s="27"/>
    </row>
    <row r="162" spans="15:95">
      <c r="O162"/>
      <c r="R162"/>
      <c r="T162"/>
      <c r="AF162"/>
      <c r="AG162"/>
      <c r="AP162"/>
      <c r="AQ162"/>
      <c r="AR162"/>
      <c r="BR162"/>
      <c r="BS162"/>
      <c r="BT162"/>
      <c r="BU162"/>
      <c r="BX162"/>
      <c r="CB162"/>
      <c r="CG162"/>
      <c r="CL162" s="27"/>
      <c r="CQ162" s="27"/>
    </row>
    <row r="163" spans="15:95">
      <c r="O163"/>
      <c r="R163"/>
      <c r="T163"/>
      <c r="AF163"/>
      <c r="AG163"/>
      <c r="AP163"/>
      <c r="AQ163"/>
      <c r="AR163"/>
      <c r="BR163"/>
      <c r="BS163"/>
      <c r="BT163"/>
      <c r="BU163"/>
      <c r="BX163"/>
      <c r="CB163"/>
      <c r="CG163"/>
      <c r="CL163" s="27"/>
      <c r="CQ163" s="27"/>
    </row>
    <row r="164" spans="15:95">
      <c r="O164"/>
      <c r="R164"/>
      <c r="T164"/>
      <c r="AF164"/>
      <c r="AG164"/>
      <c r="AP164"/>
      <c r="AQ164"/>
      <c r="AR164"/>
      <c r="BR164"/>
      <c r="BS164"/>
      <c r="BT164"/>
      <c r="BU164"/>
      <c r="BX164"/>
      <c r="CB164"/>
      <c r="CG164"/>
      <c r="CL164" s="27"/>
      <c r="CQ164" s="27"/>
    </row>
    <row r="165" spans="15:95">
      <c r="O165"/>
      <c r="R165"/>
      <c r="T165"/>
      <c r="AF165"/>
      <c r="AG165"/>
      <c r="AP165"/>
      <c r="AQ165"/>
      <c r="AR165"/>
      <c r="BR165"/>
      <c r="BS165"/>
      <c r="BT165"/>
      <c r="BU165"/>
      <c r="BX165"/>
      <c r="CB165"/>
      <c r="CG165"/>
      <c r="CL165" s="27"/>
      <c r="CQ165" s="27"/>
    </row>
    <row r="166" spans="15:95">
      <c r="O166"/>
      <c r="R166"/>
      <c r="T166"/>
      <c r="AF166"/>
      <c r="AG166"/>
      <c r="AP166"/>
      <c r="AQ166"/>
      <c r="AR166"/>
      <c r="BR166"/>
      <c r="BS166"/>
      <c r="BT166"/>
      <c r="BU166"/>
      <c r="BX166"/>
      <c r="CB166"/>
      <c r="CG166"/>
      <c r="CL166" s="27"/>
      <c r="CQ166" s="27"/>
    </row>
    <row r="167" spans="15:95">
      <c r="O167"/>
      <c r="R167"/>
      <c r="T167"/>
      <c r="AF167"/>
      <c r="AG167"/>
      <c r="AP167"/>
      <c r="AQ167"/>
      <c r="AR167"/>
      <c r="BR167"/>
      <c r="BS167"/>
      <c r="BT167"/>
      <c r="BU167"/>
      <c r="BX167"/>
      <c r="CB167"/>
      <c r="CG167"/>
      <c r="CL167" s="27"/>
      <c r="CQ167" s="27"/>
    </row>
    <row r="168" spans="15:95">
      <c r="O168"/>
      <c r="R168"/>
      <c r="T168"/>
      <c r="AF168"/>
      <c r="AG168"/>
      <c r="AP168"/>
      <c r="AQ168"/>
      <c r="AR168"/>
      <c r="BR168"/>
      <c r="BS168"/>
      <c r="BT168"/>
      <c r="BU168"/>
      <c r="BX168"/>
      <c r="CB168"/>
      <c r="CG168"/>
      <c r="CL168" s="27"/>
      <c r="CQ168" s="27"/>
    </row>
    <row r="169" spans="15:95">
      <c r="O169"/>
      <c r="R169"/>
      <c r="T169"/>
      <c r="AF169"/>
      <c r="AG169"/>
      <c r="AP169"/>
      <c r="AQ169"/>
      <c r="AR169"/>
      <c r="BR169"/>
      <c r="BS169"/>
      <c r="BT169"/>
      <c r="BU169"/>
      <c r="BX169"/>
      <c r="CB169"/>
      <c r="CG169"/>
      <c r="CL169" s="27"/>
      <c r="CQ169" s="27"/>
    </row>
    <row r="170" spans="15:95">
      <c r="O170"/>
      <c r="R170"/>
      <c r="T170"/>
      <c r="AF170"/>
      <c r="AG170"/>
      <c r="AP170"/>
      <c r="AQ170"/>
      <c r="AR170"/>
      <c r="BR170"/>
      <c r="BS170"/>
      <c r="BT170"/>
      <c r="BU170"/>
      <c r="BX170"/>
      <c r="CB170"/>
      <c r="CG170"/>
      <c r="CL170" s="27"/>
      <c r="CQ170" s="27"/>
    </row>
    <row r="171" spans="15:95">
      <c r="O171"/>
      <c r="R171"/>
      <c r="T171"/>
      <c r="AF171"/>
      <c r="AG171"/>
      <c r="AP171"/>
      <c r="AQ171"/>
      <c r="AR171"/>
      <c r="BR171"/>
      <c r="BS171"/>
      <c r="BT171"/>
      <c r="BU171"/>
      <c r="BX171"/>
      <c r="CB171"/>
      <c r="CG171"/>
      <c r="CL171" s="27"/>
      <c r="CQ171" s="27"/>
    </row>
    <row r="172" spans="15:95">
      <c r="O172"/>
      <c r="R172"/>
      <c r="T172"/>
      <c r="AF172"/>
      <c r="AG172"/>
      <c r="AP172"/>
      <c r="AQ172"/>
      <c r="AR172"/>
      <c r="BR172"/>
      <c r="BS172"/>
      <c r="BT172"/>
      <c r="BU172"/>
      <c r="BX172"/>
      <c r="CB172"/>
      <c r="CG172"/>
      <c r="CL172" s="27"/>
      <c r="CQ172" s="27"/>
    </row>
    <row r="173" spans="15:95">
      <c r="O173"/>
      <c r="R173"/>
      <c r="T173"/>
      <c r="AF173"/>
      <c r="AG173"/>
      <c r="AP173"/>
      <c r="AQ173"/>
      <c r="AR173"/>
      <c r="BR173"/>
      <c r="BS173"/>
      <c r="BT173"/>
      <c r="BU173"/>
      <c r="BX173"/>
      <c r="CB173"/>
      <c r="CG173"/>
      <c r="CL173" s="27"/>
      <c r="CQ173" s="27"/>
    </row>
    <row r="174" spans="15:95">
      <c r="O174"/>
      <c r="R174"/>
      <c r="T174"/>
      <c r="AF174"/>
      <c r="AG174"/>
      <c r="AP174"/>
      <c r="AQ174"/>
      <c r="AR174"/>
      <c r="BR174"/>
      <c r="BS174"/>
      <c r="BT174"/>
      <c r="BU174"/>
      <c r="BX174"/>
      <c r="CB174"/>
      <c r="CG174"/>
      <c r="CL174" s="27"/>
      <c r="CQ174" s="27"/>
    </row>
    <row r="175" spans="15:95">
      <c r="O175"/>
      <c r="R175"/>
      <c r="T175"/>
      <c r="AF175"/>
      <c r="AG175"/>
      <c r="AP175"/>
      <c r="AQ175"/>
      <c r="AR175"/>
      <c r="BR175"/>
      <c r="BS175"/>
      <c r="BT175"/>
      <c r="BU175"/>
      <c r="BX175"/>
      <c r="CB175"/>
      <c r="CG175"/>
      <c r="CL175" s="27"/>
      <c r="CQ175" s="27"/>
    </row>
    <row r="176" spans="15:95">
      <c r="O176"/>
      <c r="R176"/>
      <c r="T176"/>
      <c r="AF176"/>
      <c r="AG176"/>
      <c r="AP176"/>
      <c r="AQ176"/>
      <c r="AR176"/>
      <c r="BR176"/>
      <c r="BS176"/>
      <c r="BT176"/>
      <c r="BU176"/>
      <c r="BX176"/>
      <c r="CB176"/>
      <c r="CG176"/>
      <c r="CL176" s="27"/>
      <c r="CQ176" s="27"/>
    </row>
    <row r="177" spans="15:95">
      <c r="O177"/>
      <c r="R177"/>
      <c r="T177"/>
      <c r="AF177"/>
      <c r="AG177"/>
      <c r="AP177"/>
      <c r="AQ177"/>
      <c r="AR177"/>
      <c r="BR177"/>
      <c r="BS177"/>
      <c r="BT177"/>
      <c r="BU177"/>
      <c r="BX177"/>
      <c r="CB177"/>
      <c r="CG177"/>
      <c r="CL177" s="27"/>
      <c r="CQ177" s="27"/>
    </row>
    <row r="178" spans="15:95">
      <c r="O178"/>
      <c r="R178"/>
      <c r="T178"/>
      <c r="AF178"/>
      <c r="AG178"/>
      <c r="AP178"/>
      <c r="AQ178"/>
      <c r="AR178"/>
      <c r="BR178"/>
      <c r="BS178"/>
      <c r="BT178"/>
      <c r="BU178"/>
      <c r="BX178"/>
      <c r="CB178"/>
      <c r="CG178"/>
      <c r="CL178" s="27"/>
      <c r="CQ178" s="27"/>
    </row>
    <row r="179" spans="15:95">
      <c r="O179"/>
      <c r="R179"/>
      <c r="T179"/>
      <c r="AF179"/>
      <c r="AG179"/>
      <c r="AP179"/>
      <c r="AQ179"/>
      <c r="AR179"/>
      <c r="BR179"/>
      <c r="BS179"/>
      <c r="BT179"/>
      <c r="BU179"/>
      <c r="BX179"/>
      <c r="CB179"/>
      <c r="CG179"/>
      <c r="CL179" s="27"/>
      <c r="CQ179" s="27"/>
    </row>
    <row r="180" spans="15:95">
      <c r="O180"/>
      <c r="R180"/>
      <c r="T180"/>
      <c r="AF180"/>
      <c r="AG180"/>
      <c r="AP180"/>
      <c r="AQ180"/>
      <c r="AR180"/>
      <c r="BR180"/>
      <c r="BS180"/>
      <c r="BT180"/>
      <c r="BU180"/>
      <c r="BX180"/>
      <c r="CB180"/>
      <c r="CG180"/>
      <c r="CL180" s="27"/>
      <c r="CQ180" s="27"/>
    </row>
    <row r="181" spans="15:95">
      <c r="O181"/>
      <c r="R181"/>
      <c r="T181"/>
      <c r="AF181"/>
      <c r="AG181"/>
      <c r="AP181"/>
      <c r="AQ181"/>
      <c r="AR181"/>
      <c r="BR181"/>
      <c r="BS181"/>
      <c r="BT181"/>
      <c r="BU181"/>
      <c r="BX181"/>
      <c r="CB181"/>
      <c r="CG181"/>
      <c r="CL181" s="27"/>
      <c r="CQ181" s="27"/>
    </row>
    <row r="182" spans="15:95">
      <c r="O182"/>
      <c r="R182"/>
      <c r="T182"/>
      <c r="AF182"/>
      <c r="AG182"/>
      <c r="AP182"/>
      <c r="AQ182"/>
      <c r="AR182"/>
      <c r="BR182"/>
      <c r="BS182"/>
      <c r="BT182"/>
      <c r="BU182"/>
      <c r="BX182"/>
      <c r="CB182"/>
      <c r="CG182"/>
      <c r="CL182" s="27"/>
      <c r="CQ182" s="27"/>
    </row>
    <row r="183" spans="15:95">
      <c r="O183"/>
      <c r="R183"/>
      <c r="T183"/>
      <c r="AF183"/>
      <c r="AG183"/>
      <c r="AP183"/>
      <c r="AQ183"/>
      <c r="AR183"/>
      <c r="BR183"/>
      <c r="BS183"/>
      <c r="BT183"/>
      <c r="BU183"/>
      <c r="BX183"/>
      <c r="CB183"/>
      <c r="CG183"/>
      <c r="CL183" s="27"/>
      <c r="CQ183" s="27"/>
    </row>
    <row r="184" spans="15:95">
      <c r="O184"/>
      <c r="R184"/>
      <c r="T184"/>
      <c r="AF184"/>
      <c r="AG184"/>
      <c r="AP184"/>
      <c r="AQ184"/>
      <c r="AR184"/>
      <c r="BR184"/>
      <c r="BS184"/>
      <c r="BT184"/>
      <c r="BU184"/>
      <c r="BX184"/>
      <c r="CB184"/>
      <c r="CG184"/>
      <c r="CL184" s="27"/>
      <c r="CQ184" s="27"/>
    </row>
    <row r="185" spans="15:95">
      <c r="O185"/>
      <c r="R185"/>
      <c r="T185"/>
      <c r="AF185"/>
      <c r="AG185"/>
      <c r="AP185"/>
      <c r="AQ185"/>
      <c r="AR185"/>
      <c r="BR185"/>
      <c r="BS185"/>
      <c r="BT185"/>
      <c r="BU185"/>
      <c r="BX185"/>
      <c r="CB185"/>
      <c r="CG185"/>
      <c r="CL185" s="27"/>
      <c r="CQ185" s="27"/>
    </row>
    <row r="186" spans="15:95">
      <c r="O186"/>
      <c r="R186"/>
      <c r="T186"/>
      <c r="AF186"/>
      <c r="AG186"/>
      <c r="AP186"/>
      <c r="AQ186"/>
      <c r="AR186"/>
      <c r="BR186"/>
      <c r="BS186"/>
      <c r="BT186"/>
      <c r="BU186"/>
      <c r="BX186"/>
      <c r="CB186"/>
      <c r="CG186"/>
      <c r="CL186" s="27"/>
      <c r="CQ186" s="27"/>
    </row>
    <row r="187" spans="15:95">
      <c r="O187"/>
      <c r="R187"/>
      <c r="T187"/>
      <c r="AF187"/>
      <c r="AG187"/>
      <c r="AP187"/>
      <c r="AQ187"/>
      <c r="AR187"/>
      <c r="BR187"/>
      <c r="BS187"/>
      <c r="BT187"/>
      <c r="BU187"/>
      <c r="BX187"/>
      <c r="CB187"/>
      <c r="CG187"/>
      <c r="CL187" s="27"/>
      <c r="CQ187" s="27"/>
    </row>
    <row r="188" spans="15:95">
      <c r="O188"/>
      <c r="R188"/>
      <c r="T188"/>
      <c r="AF188"/>
      <c r="AG188"/>
      <c r="AP188"/>
      <c r="AQ188"/>
      <c r="AR188"/>
      <c r="BR188"/>
      <c r="BS188"/>
      <c r="BT188"/>
      <c r="BU188"/>
      <c r="BX188"/>
      <c r="CB188"/>
      <c r="CG188"/>
      <c r="CL188" s="27"/>
      <c r="CQ188" s="27"/>
    </row>
    <row r="189" spans="15:95">
      <c r="O189"/>
      <c r="R189"/>
      <c r="T189"/>
      <c r="AF189"/>
      <c r="AG189"/>
      <c r="AP189"/>
      <c r="AQ189"/>
      <c r="AR189"/>
      <c r="BR189"/>
      <c r="BS189"/>
      <c r="BT189"/>
      <c r="BU189"/>
      <c r="BX189"/>
      <c r="CB189"/>
      <c r="CG189"/>
      <c r="CL189" s="27"/>
      <c r="CQ189" s="27"/>
    </row>
    <row r="190" spans="15:95">
      <c r="O190"/>
      <c r="R190"/>
      <c r="T190"/>
      <c r="AF190"/>
      <c r="AG190"/>
      <c r="AP190"/>
      <c r="AQ190"/>
      <c r="AR190"/>
      <c r="BR190"/>
      <c r="BS190"/>
      <c r="BT190"/>
      <c r="BU190"/>
      <c r="BX190"/>
      <c r="CB190"/>
      <c r="CG190"/>
      <c r="CL190" s="27"/>
      <c r="CQ190" s="27"/>
    </row>
    <row r="191" spans="15:95">
      <c r="O191"/>
      <c r="R191"/>
      <c r="T191"/>
      <c r="AF191"/>
      <c r="AG191"/>
      <c r="AP191"/>
      <c r="AQ191"/>
      <c r="AR191"/>
      <c r="BR191"/>
      <c r="BS191"/>
      <c r="BT191"/>
      <c r="BU191"/>
      <c r="BX191"/>
      <c r="CB191"/>
      <c r="CG191"/>
      <c r="CL191" s="27"/>
      <c r="CQ191" s="27"/>
    </row>
    <row r="192" spans="15:95">
      <c r="O192"/>
      <c r="R192"/>
      <c r="T192"/>
      <c r="AF192"/>
      <c r="AG192"/>
      <c r="AP192"/>
      <c r="AQ192"/>
      <c r="AR192"/>
      <c r="BR192"/>
      <c r="BS192"/>
      <c r="BT192"/>
      <c r="BU192"/>
      <c r="BX192"/>
      <c r="CB192"/>
      <c r="CG192"/>
      <c r="CL192" s="27"/>
      <c r="CQ192" s="27"/>
    </row>
    <row r="193" spans="15:95">
      <c r="O193"/>
      <c r="R193"/>
      <c r="T193"/>
      <c r="AF193"/>
      <c r="AG193"/>
      <c r="AP193"/>
      <c r="AQ193"/>
      <c r="AR193"/>
      <c r="BR193"/>
      <c r="BS193"/>
      <c r="BT193"/>
      <c r="BU193"/>
      <c r="BX193"/>
      <c r="CB193"/>
      <c r="CG193"/>
      <c r="CL193" s="27"/>
      <c r="CQ193" s="27"/>
    </row>
    <row r="194" spans="15:95">
      <c r="O194"/>
      <c r="R194"/>
      <c r="T194"/>
      <c r="AF194"/>
      <c r="AG194"/>
      <c r="AP194"/>
      <c r="AQ194"/>
      <c r="AR194"/>
      <c r="BR194"/>
      <c r="BS194"/>
      <c r="BT194"/>
      <c r="BU194"/>
      <c r="BX194"/>
      <c r="CB194"/>
      <c r="CG194"/>
      <c r="CL194" s="27"/>
      <c r="CQ194" s="27"/>
    </row>
    <row r="195" spans="15:95">
      <c r="O195"/>
      <c r="R195"/>
      <c r="T195"/>
      <c r="AF195"/>
      <c r="AG195"/>
      <c r="AP195"/>
      <c r="AQ195"/>
      <c r="AR195"/>
      <c r="BR195"/>
      <c r="BS195"/>
      <c r="BT195"/>
      <c r="BU195"/>
      <c r="BX195"/>
      <c r="CB195"/>
      <c r="CG195"/>
      <c r="CL195" s="27"/>
      <c r="CQ195" s="27"/>
    </row>
    <row r="196" spans="15:95">
      <c r="O196"/>
      <c r="R196"/>
      <c r="T196"/>
      <c r="AF196"/>
      <c r="AG196"/>
      <c r="AP196"/>
      <c r="AQ196"/>
      <c r="AR196"/>
      <c r="BR196"/>
      <c r="BS196"/>
      <c r="BT196"/>
      <c r="BU196"/>
      <c r="BX196"/>
      <c r="CB196"/>
      <c r="CG196"/>
      <c r="CL196" s="27"/>
      <c r="CQ196" s="27"/>
    </row>
    <row r="197" spans="15:95">
      <c r="O197"/>
      <c r="R197"/>
      <c r="T197"/>
      <c r="AF197"/>
      <c r="AG197"/>
      <c r="AP197"/>
      <c r="AQ197"/>
      <c r="AR197"/>
      <c r="BR197"/>
      <c r="BS197"/>
      <c r="BT197"/>
      <c r="BU197"/>
      <c r="BX197"/>
      <c r="CB197"/>
      <c r="CG197"/>
      <c r="CL197" s="27"/>
      <c r="CQ197" s="27"/>
    </row>
    <row r="198" spans="15:95">
      <c r="O198"/>
      <c r="R198"/>
      <c r="T198"/>
      <c r="AF198"/>
      <c r="AG198"/>
      <c r="AP198"/>
      <c r="AQ198"/>
      <c r="AR198"/>
      <c r="BR198"/>
      <c r="BS198"/>
      <c r="BT198"/>
      <c r="BU198"/>
      <c r="BX198"/>
      <c r="CB198"/>
      <c r="CG198"/>
      <c r="CL198" s="27"/>
      <c r="CQ198" s="27"/>
    </row>
    <row r="199" spans="15:95">
      <c r="O199"/>
      <c r="R199"/>
      <c r="T199"/>
      <c r="AF199"/>
      <c r="AG199"/>
      <c r="AP199"/>
      <c r="AQ199"/>
      <c r="AR199"/>
      <c r="BR199"/>
      <c r="BS199"/>
      <c r="BT199"/>
      <c r="BU199"/>
      <c r="BX199"/>
      <c r="CB199"/>
      <c r="CG199"/>
      <c r="CL199" s="27"/>
      <c r="CQ199" s="27"/>
    </row>
    <row r="200" spans="15:95">
      <c r="O200"/>
      <c r="R200"/>
      <c r="T200"/>
      <c r="AF200"/>
      <c r="AG200"/>
      <c r="AP200"/>
      <c r="AQ200"/>
      <c r="AR200"/>
      <c r="BR200"/>
      <c r="BS200"/>
      <c r="BT200"/>
      <c r="BU200"/>
      <c r="BX200"/>
      <c r="CB200"/>
      <c r="CG200"/>
      <c r="CL200" s="27"/>
      <c r="CQ200" s="27"/>
    </row>
    <row r="201" spans="15:95">
      <c r="O201"/>
      <c r="R201"/>
      <c r="T201"/>
      <c r="AF201"/>
      <c r="AG201"/>
      <c r="AP201"/>
      <c r="AQ201"/>
      <c r="AR201"/>
      <c r="BR201"/>
      <c r="BS201"/>
      <c r="BT201"/>
      <c r="BU201"/>
      <c r="BX201"/>
      <c r="CB201"/>
      <c r="CG201"/>
      <c r="CL201" s="27"/>
      <c r="CQ201" s="27"/>
    </row>
    <row r="202" spans="15:95">
      <c r="O202"/>
      <c r="R202"/>
      <c r="T202"/>
      <c r="AF202"/>
      <c r="AG202"/>
      <c r="AP202"/>
      <c r="AQ202"/>
      <c r="AR202"/>
      <c r="BR202"/>
      <c r="BS202"/>
      <c r="BT202"/>
      <c r="BU202"/>
      <c r="BX202"/>
      <c r="CB202"/>
      <c r="CG202"/>
      <c r="CL202" s="27"/>
      <c r="CQ202" s="27"/>
    </row>
    <row r="203" spans="15:95">
      <c r="O203"/>
      <c r="R203"/>
      <c r="T203"/>
      <c r="AF203"/>
      <c r="AG203"/>
      <c r="AP203"/>
      <c r="AQ203"/>
      <c r="AR203"/>
      <c r="BR203"/>
      <c r="BS203"/>
      <c r="BT203"/>
      <c r="BU203"/>
      <c r="BX203"/>
      <c r="CB203"/>
      <c r="CG203"/>
      <c r="CL203" s="27"/>
      <c r="CQ203" s="27"/>
    </row>
    <row r="204" spans="15:95">
      <c r="O204"/>
      <c r="R204"/>
      <c r="T204"/>
      <c r="AF204"/>
      <c r="AG204"/>
      <c r="AP204"/>
      <c r="AQ204"/>
      <c r="AR204"/>
      <c r="BR204"/>
      <c r="BS204"/>
      <c r="BT204"/>
      <c r="BU204"/>
      <c r="BX204"/>
      <c r="CB204"/>
      <c r="CG204"/>
      <c r="CL204" s="27"/>
      <c r="CQ204" s="27"/>
    </row>
  </sheetData>
  <mergeCells count="21">
    <mergeCell ref="A127:I127"/>
    <mergeCell ref="A129:I129"/>
    <mergeCell ref="A121:I121"/>
    <mergeCell ref="A122:I122"/>
    <mergeCell ref="A123:I123"/>
    <mergeCell ref="A124:I124"/>
    <mergeCell ref="A125:I125"/>
    <mergeCell ref="A126:I126"/>
    <mergeCell ref="AS1:BD1"/>
    <mergeCell ref="BL1:BR1"/>
    <mergeCell ref="BT1:BU1"/>
    <mergeCell ref="BW1:CQ1"/>
    <mergeCell ref="CR1:CT1"/>
    <mergeCell ref="U1:AF1"/>
    <mergeCell ref="AG1:AR1"/>
    <mergeCell ref="Q2:R2"/>
    <mergeCell ref="S2:T2"/>
    <mergeCell ref="A1:H1"/>
    <mergeCell ref="J1:O1"/>
    <mergeCell ref="Q1:R1"/>
    <mergeCell ref="S1:T1"/>
  </mergeCells>
  <conditionalFormatting sqref="C10:C21 C23:C38 C40:C58 C60:C77 C79:C101 C103:C110 C112:C114">
    <cfRule type="cellIs" dxfId="75" priority="11" operator="lessThan">
      <formula>6.5</formula>
    </cfRule>
    <cfRule type="cellIs" dxfId="74" priority="12" operator="greaterThan">
      <formula>8.5</formula>
    </cfRule>
  </conditionalFormatting>
  <conditionalFormatting sqref="K10:K20 K23:K37 K40:K57 K60:K76 K79:K100 K103 K105:K113">
    <cfRule type="cellIs" dxfId="73" priority="10" operator="lessThan">
      <formula>0.002</formula>
    </cfRule>
  </conditionalFormatting>
  <conditionalFormatting sqref="K10:K20 K23:K37 K40:K57 K60:K76 K79:K100 K103:K112">
    <cfRule type="cellIs" dxfId="72" priority="32" operator="greaterThan">
      <formula>2</formula>
    </cfRule>
    <cfRule type="cellIs" dxfId="71" priority="33" operator="greaterThan">
      <formula>4</formula>
    </cfRule>
  </conditionalFormatting>
  <conditionalFormatting sqref="L10:M20 L23:M37 L40:M57 L60:M70 L71 L72:M76 L79:M100 L103:M113">
    <cfRule type="cellIs" dxfId="70" priority="31" operator="greaterThan">
      <formula>250</formula>
    </cfRule>
  </conditionalFormatting>
  <conditionalFormatting sqref="M10:M20 M23:M37 M40:M57 M60:M70 M72:M76 M79:M100 M103:M113">
    <cfRule type="cellIs" dxfId="69" priority="9" operator="lessThan">
      <formula>0.06</formula>
    </cfRule>
  </conditionalFormatting>
  <conditionalFormatting sqref="O10:P12 O14:P20 O23:P37 O40:P49 P50 O51:P54 P55 O56:P57 O60:P70 P71 O72:P76 O79:P100 O103:P105 P106:P111 O112:P112">
    <cfRule type="cellIs" dxfId="68" priority="6" operator="greaterThan">
      <formula>500</formula>
    </cfRule>
  </conditionalFormatting>
  <conditionalFormatting sqref="V11:V20 V35 V40:V53 V55:V57 V61:V69 V72 V74:V76 V79:V100 V103 V107">
    <cfRule type="cellIs" dxfId="67" priority="30" operator="greaterThan">
      <formula>0.2</formula>
    </cfRule>
  </conditionalFormatting>
  <conditionalFormatting sqref="W10:W20 W23:W37 W40:W43 W45:W57 W60:W76 W79:W100 W103:W113 W116:W118">
    <cfRule type="cellIs" dxfId="66" priority="29" operator="greaterThan">
      <formula>2</formula>
    </cfRule>
  </conditionalFormatting>
  <conditionalFormatting sqref="Y15 Y29:Y30 Y35 Y37 Y41 Y44:Y47 Y50 Y55:Y56 Y67:Y69 Y73 Y83 Y86 Y88 Y97 Y107 Y109:Y113">
    <cfRule type="cellIs" dxfId="65" priority="28" operator="greaterThan">
      <formula>0.3</formula>
    </cfRule>
  </conditionalFormatting>
  <conditionalFormatting sqref="AB12:AB13 AB15 AB23:AB25 AB28:AB30 AB34:AB37 AB41 AB44:AB47 AB50 AB55:AB56 AB60 AB65:AB68 AB71 AB73 AB80:AB81 AB83 AB87:AB89 AB91 AB93 AB97:AB98 AB103 AB106:AB107 AB109:AB113 AB117">
    <cfRule type="cellIs" dxfId="64" priority="27" operator="greaterThan">
      <formula>0.05</formula>
    </cfRule>
  </conditionalFormatting>
  <conditionalFormatting sqref="AF10:AF20 AF23:AF37 AF40:AF57 AF60:AF76 AF79:AF100 AF103:AF113">
    <cfRule type="cellIs" dxfId="63" priority="26" operator="greaterThan">
      <formula>4</formula>
    </cfRule>
  </conditionalFormatting>
  <conditionalFormatting sqref="AH10:AH20 AH23:AH28 AH30:AH38 AH40:AH57 AH60:AH76 AH79:AH100 AH103:AH113">
    <cfRule type="cellIs" dxfId="62" priority="1" operator="greaterThan">
      <formula>10</formula>
    </cfRule>
  </conditionalFormatting>
  <conditionalFormatting sqref="AH116:AH118">
    <cfRule type="cellIs" dxfId="61" priority="25" operator="greaterThan">
      <formula>10</formula>
    </cfRule>
  </conditionalFormatting>
  <conditionalFormatting sqref="AI35 AI38 AI44">
    <cfRule type="cellIs" dxfId="60" priority="24" operator="greaterThan">
      <formula>4</formula>
    </cfRule>
  </conditionalFormatting>
  <conditionalFormatting sqref="AJ10:AJ16 AJ18:AJ20 AJ23 AJ25:AJ37 AJ40:AJ57 AJ60:AJ70 AJ72:AJ76 AJ79:AJ100 AJ103:AJ113">
    <cfRule type="cellIs" dxfId="59" priority="23" operator="greaterThan">
      <formula>100</formula>
    </cfRule>
  </conditionalFormatting>
  <conditionalFormatting sqref="AK10:AK20 AK23 AK26:AK29 AK31:AK33 AK35:AK38 AK40:AK45 AK47:AK58 AK60:AK76 AK79:AK81 AK84:AK92 AK94:AK100 AK103:AK108 AK110:AK113">
    <cfRule type="cellIs" dxfId="58" priority="22" operator="greaterThan">
      <formula>1000</formula>
    </cfRule>
  </conditionalFormatting>
  <conditionalFormatting sqref="AL10:AL16 AL18:AL20 AL23:AL26 AL29:AL30 AL33:AL37 AL40:AL42 AL44:AL45 AL48:AL54 AL56:AL57 AL62 AL66:AL68 AL70:AL71 AL73 AL75 AL79:AL83 AL85:AL88 AL91:AL92 AL94:AL95 AL99:AL100 AL103 AL105:AL107 AL109 AL111 AL113">
    <cfRule type="cellIs" dxfId="57" priority="21" operator="greaterThan">
      <formula>10</formula>
    </cfRule>
  </conditionalFormatting>
  <conditionalFormatting sqref="AL10:AL16 AL18:AL20 AL23:AL26 AL29:AL30 AL33:AL37 AL40:AL42 AL44:AL45 AL48:AL54 AL56:AL57 AL62 AL66:AL68 AL70:AL71 AL73 AL75 AL79:AL83 AL85:AL88 AL91:AL92 AL94:AL95 AL99:AL100 AL103 AL105:AL107 AL109:AL111 AL113">
    <cfRule type="cellIs" dxfId="56" priority="5" operator="greaterThan">
      <formula>10</formula>
    </cfRule>
  </conditionalFormatting>
  <conditionalFormatting sqref="AN10:AN12 AN14:AN15 AN23:AN26 AN30 AN34 AN40:AN42 AN47 AN60:AN61 AN64 AN79:AN80">
    <cfRule type="cellIs" dxfId="55" priority="20" operator="greaterThan">
      <formula>2</formula>
    </cfRule>
  </conditionalFormatting>
  <conditionalFormatting sqref="AO10 AO12 AO14:AO16 AO18:AO20 AO38 AO40 AO44:AO58 AO60:AO70 AO72:AO73 AO76 AO79 AO81 AO83 AO85:AO88 AO91 AO95:AO96 AO98:AO100 AO103:AO106 AO112:AO113">
    <cfRule type="cellIs" dxfId="54" priority="19" operator="greaterThan">
      <formula>15</formula>
    </cfRule>
  </conditionalFormatting>
  <conditionalFormatting sqref="AP10:AP20 AP23 AP25:AP29 AP31:AP33 AP35:AP37 AP40 AP42:AP45 AP48:AP50 AP52:AP54 AP56:AP57 AP60:AP65 AP67 AP69 AP72:AP76 AP79 AP82 AP84:AP96 AP98:AP100">
    <cfRule type="cellIs" dxfId="53" priority="4" operator="greaterThan">
      <formula>30</formula>
    </cfRule>
  </conditionalFormatting>
  <conditionalFormatting sqref="AV10:AW119">
    <cfRule type="cellIs" dxfId="52" priority="7" operator="greaterThan">
      <formula>4000</formula>
    </cfRule>
    <cfRule type="cellIs" dxfId="51" priority="8" operator="greaterThan">
      <formula>300</formula>
    </cfRule>
  </conditionalFormatting>
  <conditionalFormatting sqref="AY10 AY12 AY15 AY20 AY23:AY24 AY26 AY29:AY37 AY40:AY42 AY44:AY52 AY54 AY56:AY57 AY60:AY62 AY65:AY68 AY70 AY72:AY76 AY80:AY81 AY83:AY84 AY88 AY91 AY93:AY95 AY97:AY99 AY103:AY106 AY108:AY109 AY112">
    <cfRule type="cellIs" dxfId="50" priority="18" operator="greaterThan">
      <formula>10</formula>
    </cfRule>
  </conditionalFormatting>
  <conditionalFormatting sqref="BM10 BM12 BM14 BM23:BM24 BM26:BM27 BM32:BM33 BM35 BM37 BM41:BM43 BM45:BM46 BM48 BM54:BM55 BM58 BM75">
    <cfRule type="cellIs" dxfId="49" priority="17" operator="greaterThan">
      <formula>5</formula>
    </cfRule>
  </conditionalFormatting>
  <conditionalFormatting sqref="BN10 BN12 BN14:BN15 BN23:BN35 BN37:BN38 BN41:BN43 BN45:BN46 BN48 BN51 BN54:BN55 BN58 BN75">
    <cfRule type="cellIs" dxfId="48" priority="16" operator="greaterThan">
      <formula>1000</formula>
    </cfRule>
  </conditionalFormatting>
  <conditionalFormatting sqref="BO10 BO12 BO23 BO26:BO28 BO30:BO37 BO40:BO43 BO45:BO48 BO51 BO54:BO55 BO57:BO58 BO101">
    <cfRule type="cellIs" dxfId="47" priority="15" operator="greaterThan">
      <formula>700</formula>
    </cfRule>
  </conditionalFormatting>
  <conditionalFormatting sqref="BT10:BT20 BT23:BT37 BT40:BT57 BT60:BT76 BT79:BT100 BT103:BT110 BT112:BT113">
    <cfRule type="cellIs" dxfId="46" priority="34" operator="greaterThan">
      <formula>1000</formula>
    </cfRule>
  </conditionalFormatting>
  <conditionalFormatting sqref="BU10:BU21 BU23:BU38 BU40:BU58 BU60:BU77 BU79:BU101 BU103:BU120">
    <cfRule type="cellIs" dxfId="45" priority="35" operator="lessThan">
      <formula>4.5</formula>
    </cfRule>
    <cfRule type="cellIs" dxfId="44" priority="36" operator="greaterThan">
      <formula>9</formula>
    </cfRule>
    <cfRule type="cellIs" dxfId="43" priority="44" operator="lessThan">
      <formula>6.5</formula>
    </cfRule>
    <cfRule type="cellIs" dxfId="42" priority="45" operator="greaterThan">
      <formula>8.5</formula>
    </cfRule>
  </conditionalFormatting>
  <conditionalFormatting sqref="CB10:CB12 CB14:CB20 CB23 CB25:CB37 CB40:CB57 CB60:CB76 CB79:CB100 CB103:CB112 CB116:CB118">
    <cfRule type="cellIs" dxfId="41" priority="13" operator="lessThan">
      <formula>-5</formula>
    </cfRule>
  </conditionalFormatting>
  <conditionalFormatting sqref="CB10:CB12 CB14:CB20 CB23 CB25:CB37 CB40:CB57 CB60:CB76 CB79:CB100 CB103:CB112">
    <cfRule type="cellIs" dxfId="40" priority="14" operator="greaterThan">
      <formula>5</formula>
    </cfRule>
  </conditionalFormatting>
  <conditionalFormatting sqref="CG10:CG12 CG14:CG20 CG23:CG37 CG40:CG57 CG60:CG76 CG79:CG100 CG103:CG112">
    <cfRule type="cellIs" dxfId="39" priority="37" operator="lessThan">
      <formula>-5</formula>
    </cfRule>
    <cfRule type="cellIs" dxfId="38" priority="38" operator="greaterThan">
      <formula>5</formula>
    </cfRule>
  </conditionalFormatting>
  <conditionalFormatting sqref="CI10:CJ12 CI14:CJ20 CI23:CJ37 CI40:CJ57 CI60:CJ76 CI79:CJ100 CI103:CJ110 CI112:CJ112">
    <cfRule type="cellIs" dxfId="37" priority="42" operator="lessThanOrEqual">
      <formula>0.92</formula>
    </cfRule>
    <cfRule type="cellIs" dxfId="36" priority="43" operator="greaterThan">
      <formula>1.24</formula>
    </cfRule>
  </conditionalFormatting>
  <conditionalFormatting sqref="CM10:CM12 CM14:CM20 CM23:CM37 CM40:CM57 CM60:CM76 CM79:CM100 CM103:CM112 CM116:CM118">
    <cfRule type="cellIs" dxfId="35" priority="2" operator="greaterThan">
      <formula>500</formula>
    </cfRule>
  </conditionalFormatting>
  <conditionalFormatting sqref="CO10:CP12 CO14:CP20 CO23:CP37 CO40:CP57 CO60:CP76 CO79:CP100 CO103:CP110 CO112:CP112 CO116:CP118">
    <cfRule type="cellIs" dxfId="34" priority="3" operator="notBetween">
      <formula>0.92</formula>
      <formula>1.24</formula>
    </cfRule>
  </conditionalFormatting>
  <conditionalFormatting sqref="CR10:CS12 CR14:CS20 CR23:CS37 CR40:CS57 CR60:CS76 CR79:CS100 CR103:CS110 CR112:CS112">
    <cfRule type="cellIs" dxfId="33" priority="40" operator="greaterThan">
      <formula>1.24</formula>
    </cfRule>
    <cfRule type="cellIs" dxfId="32" priority="41" operator="lessThan">
      <formula>0.92</formula>
    </cfRule>
  </conditionalFormatting>
  <conditionalFormatting sqref="CT10:CT12 CT14:CT20 CT23:CT37 CT40:CT57 CT60:CT76 CT79:CT100 CT103:CT110 CT112">
    <cfRule type="cellIs" dxfId="31" priority="39" operator="greaterThan">
      <formula>0.81</formula>
    </cfRule>
  </conditionalFormatting>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1CC23-2166-8946-A0A2-AA2801F39054}">
  <sheetPr>
    <pageSetUpPr fitToPage="1"/>
  </sheetPr>
  <dimension ref="A1:H119"/>
  <sheetViews>
    <sheetView workbookViewId="0">
      <selection sqref="A1:H119"/>
    </sheetView>
  </sheetViews>
  <sheetFormatPr defaultColWidth="11.42578125" defaultRowHeight="15"/>
  <cols>
    <col min="1" max="1" width="17" bestFit="1" customWidth="1"/>
    <col min="7" max="7" width="17.28515625" bestFit="1" customWidth="1"/>
  </cols>
  <sheetData>
    <row r="1" spans="1:8">
      <c r="A1" s="237"/>
      <c r="B1" s="238" t="s">
        <v>0</v>
      </c>
      <c r="C1" s="238"/>
      <c r="D1" s="238"/>
      <c r="E1" s="238"/>
      <c r="F1" s="238"/>
      <c r="G1" s="238"/>
      <c r="H1" s="238"/>
    </row>
    <row r="2" spans="1:8" ht="17.100000000000001">
      <c r="A2" s="3"/>
      <c r="B2" s="4" t="s">
        <v>11</v>
      </c>
      <c r="C2" s="5" t="s">
        <v>12</v>
      </c>
      <c r="D2" s="4" t="s">
        <v>13</v>
      </c>
      <c r="E2" s="4" t="s">
        <v>14</v>
      </c>
      <c r="F2" s="4" t="s">
        <v>15</v>
      </c>
      <c r="G2" s="4" t="s">
        <v>16</v>
      </c>
      <c r="H2" s="4" t="s">
        <v>17</v>
      </c>
    </row>
    <row r="3" spans="1:8" ht="17.100000000000001">
      <c r="A3" s="23" t="s">
        <v>88</v>
      </c>
      <c r="B3" s="24"/>
      <c r="C3" s="25" t="s">
        <v>89</v>
      </c>
      <c r="D3" s="26" t="s">
        <v>90</v>
      </c>
      <c r="E3" s="24" t="s">
        <v>91</v>
      </c>
      <c r="F3" s="24" t="s">
        <v>92</v>
      </c>
      <c r="G3" s="24" t="s">
        <v>93</v>
      </c>
      <c r="H3" s="24" t="s">
        <v>94</v>
      </c>
    </row>
    <row r="4" spans="1:8">
      <c r="A4" s="39" t="s">
        <v>113</v>
      </c>
      <c r="B4" s="6"/>
      <c r="C4" s="40" t="s">
        <v>114</v>
      </c>
      <c r="D4" s="41"/>
      <c r="E4" s="41"/>
      <c r="F4" s="22"/>
      <c r="G4" s="22"/>
      <c r="H4" s="42">
        <v>10.954451150103321</v>
      </c>
    </row>
    <row r="5" spans="1:8">
      <c r="A5" s="57" t="s">
        <v>115</v>
      </c>
      <c r="B5" s="58"/>
      <c r="C5" s="59"/>
      <c r="D5" s="60"/>
      <c r="E5" s="60"/>
      <c r="F5" s="58"/>
      <c r="G5" s="58"/>
      <c r="H5" s="61">
        <v>3.6861728120097679</v>
      </c>
    </row>
    <row r="6" spans="1:8">
      <c r="A6" s="72" t="s">
        <v>118</v>
      </c>
      <c r="B6" s="73"/>
      <c r="C6" s="27"/>
      <c r="D6" s="27"/>
      <c r="E6" s="27"/>
      <c r="F6" s="27"/>
      <c r="G6" s="27"/>
      <c r="H6" s="27"/>
    </row>
    <row r="7" spans="1:8" ht="17.100000000000001">
      <c r="A7" s="88" t="s">
        <v>135</v>
      </c>
      <c r="B7" s="27"/>
      <c r="C7" s="89" t="s">
        <v>136</v>
      </c>
      <c r="D7" s="27"/>
      <c r="E7" s="27"/>
      <c r="H7" s="27"/>
    </row>
    <row r="8" spans="1:8">
      <c r="A8" s="34"/>
      <c r="B8" s="27"/>
      <c r="D8" s="27"/>
      <c r="E8" s="27"/>
      <c r="H8" s="24"/>
    </row>
    <row r="9" spans="1:8">
      <c r="A9" s="98" t="s">
        <v>153</v>
      </c>
      <c r="B9" s="99"/>
      <c r="C9" s="100"/>
      <c r="D9" s="101"/>
      <c r="E9" s="101"/>
      <c r="F9" s="102"/>
      <c r="G9" s="102"/>
      <c r="H9" s="103"/>
    </row>
    <row r="10" spans="1:8">
      <c r="A10" s="36" t="s">
        <v>154</v>
      </c>
      <c r="B10" s="27" t="s">
        <v>155</v>
      </c>
      <c r="C10" s="114">
        <v>8.99</v>
      </c>
      <c r="D10" s="31">
        <v>13.5</v>
      </c>
      <c r="E10" s="115">
        <v>8.3059999999999992</v>
      </c>
      <c r="F10" s="27">
        <v>1010</v>
      </c>
      <c r="G10" s="27">
        <v>18</v>
      </c>
      <c r="H10" s="116">
        <v>601</v>
      </c>
    </row>
    <row r="11" spans="1:8">
      <c r="A11" s="36" t="s">
        <v>165</v>
      </c>
      <c r="B11" s="27" t="s">
        <v>155</v>
      </c>
      <c r="C11" s="114">
        <v>7.05</v>
      </c>
      <c r="D11" s="31">
        <v>13.7</v>
      </c>
      <c r="E11" s="115">
        <v>2.06</v>
      </c>
      <c r="F11" s="27">
        <v>608</v>
      </c>
      <c r="G11" s="27" t="s">
        <v>166</v>
      </c>
      <c r="H11" s="116">
        <v>215.9</v>
      </c>
    </row>
    <row r="12" spans="1:8">
      <c r="A12" s="36" t="s">
        <v>169</v>
      </c>
      <c r="B12" s="27" t="s">
        <v>170</v>
      </c>
      <c r="C12" s="114">
        <v>7.09</v>
      </c>
      <c r="D12" s="31">
        <v>13.9</v>
      </c>
      <c r="E12" s="115">
        <v>6.8769999999999998</v>
      </c>
      <c r="F12" s="27">
        <v>501</v>
      </c>
      <c r="G12" s="27">
        <v>10</v>
      </c>
      <c r="H12" s="116">
        <v>169.02</v>
      </c>
    </row>
    <row r="13" spans="1:8">
      <c r="A13" s="36" t="s">
        <v>171</v>
      </c>
      <c r="B13" s="27" t="s">
        <v>172</v>
      </c>
      <c r="C13" s="114">
        <v>7.89</v>
      </c>
      <c r="D13" s="31">
        <v>17.899999999999999</v>
      </c>
      <c r="E13" s="115">
        <v>9.8510000000000009</v>
      </c>
      <c r="F13" s="118">
        <v>449.8</v>
      </c>
      <c r="G13" s="118" t="s">
        <v>166</v>
      </c>
      <c r="H13" s="138" t="s">
        <v>156</v>
      </c>
    </row>
    <row r="14" spans="1:8">
      <c r="A14" s="36" t="s">
        <v>175</v>
      </c>
      <c r="B14" s="27" t="s">
        <v>155</v>
      </c>
      <c r="C14" s="114">
        <v>7.41</v>
      </c>
      <c r="D14" s="115">
        <v>14</v>
      </c>
      <c r="E14" s="115">
        <v>9.0730000000000004</v>
      </c>
      <c r="F14" s="27">
        <v>530</v>
      </c>
      <c r="G14" s="27">
        <v>5</v>
      </c>
      <c r="H14" s="116">
        <v>216.91</v>
      </c>
    </row>
    <row r="15" spans="1:8">
      <c r="A15" s="36" t="s">
        <v>177</v>
      </c>
      <c r="B15" s="27" t="s">
        <v>155</v>
      </c>
      <c r="C15" s="114">
        <v>7.03</v>
      </c>
      <c r="D15" s="31">
        <v>13.5</v>
      </c>
      <c r="E15" s="115">
        <v>1.1419999999999999</v>
      </c>
      <c r="F15" s="27">
        <v>957</v>
      </c>
      <c r="G15" s="27" t="s">
        <v>166</v>
      </c>
      <c r="H15" s="116">
        <v>217.71</v>
      </c>
    </row>
    <row r="16" spans="1:8">
      <c r="A16" s="36" t="s">
        <v>179</v>
      </c>
      <c r="B16" s="27" t="s">
        <v>155</v>
      </c>
      <c r="C16" s="114">
        <v>6.75</v>
      </c>
      <c r="D16" s="31">
        <v>13.8</v>
      </c>
      <c r="E16" s="115">
        <v>7.6230000000000002</v>
      </c>
      <c r="F16" s="27">
        <v>612</v>
      </c>
      <c r="G16" s="27" t="s">
        <v>166</v>
      </c>
      <c r="H16" s="116">
        <v>194.55</v>
      </c>
    </row>
    <row r="17" spans="1:8">
      <c r="A17" s="36" t="s">
        <v>180</v>
      </c>
      <c r="B17" s="27" t="s">
        <v>170</v>
      </c>
      <c r="C17" s="114">
        <v>7.14</v>
      </c>
      <c r="D17" s="31">
        <v>11.5</v>
      </c>
      <c r="E17" s="115">
        <v>8.1039999999999992</v>
      </c>
      <c r="F17" s="27">
        <v>598</v>
      </c>
      <c r="G17" s="27">
        <v>13</v>
      </c>
      <c r="H17" s="116">
        <v>267.60000000000002</v>
      </c>
    </row>
    <row r="18" spans="1:8">
      <c r="A18" s="36" t="s">
        <v>181</v>
      </c>
      <c r="B18" s="27" t="s">
        <v>155</v>
      </c>
      <c r="C18" s="114">
        <v>7.13</v>
      </c>
      <c r="D18" s="31">
        <v>14.8</v>
      </c>
      <c r="E18" s="115">
        <v>8.6910000000000007</v>
      </c>
      <c r="F18" s="27">
        <v>623</v>
      </c>
      <c r="G18" s="27">
        <v>15</v>
      </c>
      <c r="H18" s="116">
        <v>261.66000000000003</v>
      </c>
    </row>
    <row r="19" spans="1:8">
      <c r="A19" s="36" t="s">
        <v>182</v>
      </c>
      <c r="B19" s="27" t="s">
        <v>155</v>
      </c>
      <c r="C19" s="114">
        <v>7.13</v>
      </c>
      <c r="D19" s="31">
        <v>13.7</v>
      </c>
      <c r="E19" s="115">
        <v>5.04</v>
      </c>
      <c r="F19" s="27">
        <v>674</v>
      </c>
      <c r="G19" s="27" t="s">
        <v>166</v>
      </c>
      <c r="H19" s="116">
        <v>210.87</v>
      </c>
    </row>
    <row r="20" spans="1:8">
      <c r="A20" s="36" t="s">
        <v>183</v>
      </c>
      <c r="B20" s="27" t="s">
        <v>155</v>
      </c>
      <c r="C20" s="114">
        <v>7.5</v>
      </c>
      <c r="D20" s="31">
        <v>13.2</v>
      </c>
      <c r="E20" s="115">
        <v>1.0049999999999999</v>
      </c>
      <c r="F20" s="27">
        <v>605</v>
      </c>
      <c r="G20" s="27" t="s">
        <v>166</v>
      </c>
      <c r="H20" s="116">
        <v>212.33</v>
      </c>
    </row>
    <row r="21" spans="1:8" ht="17.100000000000001">
      <c r="A21" s="36" t="s">
        <v>186</v>
      </c>
      <c r="B21" s="27" t="s">
        <v>187</v>
      </c>
      <c r="C21" s="146">
        <v>5.81</v>
      </c>
      <c r="D21" s="27" t="s">
        <v>188</v>
      </c>
      <c r="E21" s="27" t="s">
        <v>162</v>
      </c>
      <c r="F21" s="27" t="s">
        <v>162</v>
      </c>
      <c r="G21" s="27" t="s">
        <v>162</v>
      </c>
      <c r="H21" s="118" t="s">
        <v>189</v>
      </c>
    </row>
    <row r="22" spans="1:8">
      <c r="A22" s="98" t="s">
        <v>193</v>
      </c>
      <c r="B22" s="99"/>
      <c r="C22" s="100"/>
      <c r="D22" s="154"/>
      <c r="E22" s="101"/>
      <c r="F22" s="155"/>
      <c r="G22" s="155"/>
      <c r="H22" s="156"/>
    </row>
    <row r="23" spans="1:8">
      <c r="A23" s="36" t="s">
        <v>195</v>
      </c>
      <c r="B23" s="27" t="s">
        <v>155</v>
      </c>
      <c r="C23" s="114">
        <v>7.17</v>
      </c>
      <c r="D23" s="31">
        <v>15.6</v>
      </c>
      <c r="E23" s="115">
        <v>0.65600000000000003</v>
      </c>
      <c r="F23" s="118">
        <v>468.9</v>
      </c>
      <c r="G23" s="118">
        <v>16</v>
      </c>
      <c r="H23" s="118">
        <v>189</v>
      </c>
    </row>
    <row r="24" spans="1:8">
      <c r="A24" s="36" t="s">
        <v>197</v>
      </c>
      <c r="B24" s="27" t="s">
        <v>155</v>
      </c>
      <c r="C24" s="114">
        <v>8.65</v>
      </c>
      <c r="D24" s="31">
        <v>13.8</v>
      </c>
      <c r="E24" s="115">
        <v>0.27800000000000002</v>
      </c>
      <c r="F24" s="27">
        <v>1100</v>
      </c>
      <c r="G24" s="27">
        <v>13</v>
      </c>
      <c r="H24" s="118">
        <v>461</v>
      </c>
    </row>
    <row r="25" spans="1:8">
      <c r="A25" s="36" t="s">
        <v>198</v>
      </c>
      <c r="B25" s="27" t="s">
        <v>170</v>
      </c>
      <c r="C25" s="114">
        <v>6.88</v>
      </c>
      <c r="D25" s="31">
        <v>12.9</v>
      </c>
      <c r="E25" s="115">
        <v>5.9950000000000001</v>
      </c>
      <c r="F25" s="27">
        <v>630</v>
      </c>
      <c r="G25" s="27" t="s">
        <v>166</v>
      </c>
      <c r="H25" s="118">
        <v>249</v>
      </c>
    </row>
    <row r="26" spans="1:8">
      <c r="A26" s="36" t="s">
        <v>200</v>
      </c>
      <c r="B26" s="27" t="s">
        <v>155</v>
      </c>
      <c r="C26" s="114">
        <v>6.85</v>
      </c>
      <c r="D26" s="31">
        <v>14.4</v>
      </c>
      <c r="E26" s="115">
        <v>5.048</v>
      </c>
      <c r="F26" s="118">
        <v>495.3</v>
      </c>
      <c r="G26" s="118">
        <v>16</v>
      </c>
      <c r="H26" s="118">
        <v>233</v>
      </c>
    </row>
    <row r="27" spans="1:8">
      <c r="A27" s="36" t="s">
        <v>202</v>
      </c>
      <c r="B27" s="27" t="s">
        <v>155</v>
      </c>
      <c r="C27" s="114">
        <v>6.68</v>
      </c>
      <c r="D27" s="31">
        <v>14.1</v>
      </c>
      <c r="E27" s="115">
        <v>1.9379999999999999</v>
      </c>
      <c r="F27" s="27">
        <v>757</v>
      </c>
      <c r="G27" s="27" t="s">
        <v>166</v>
      </c>
      <c r="H27" s="118">
        <v>324</v>
      </c>
    </row>
    <row r="28" spans="1:8">
      <c r="A28" s="36" t="s">
        <v>204</v>
      </c>
      <c r="B28" s="27" t="s">
        <v>155</v>
      </c>
      <c r="C28" s="114">
        <v>6.27</v>
      </c>
      <c r="D28" s="31">
        <v>13.3</v>
      </c>
      <c r="E28" s="115">
        <v>5.1269999999999998</v>
      </c>
      <c r="F28" s="27">
        <v>682</v>
      </c>
      <c r="G28" s="27" t="s">
        <v>166</v>
      </c>
      <c r="H28" s="118">
        <v>178</v>
      </c>
    </row>
    <row r="29" spans="1:8">
      <c r="A29" s="36" t="s">
        <v>206</v>
      </c>
      <c r="B29" s="27" t="s">
        <v>170</v>
      </c>
      <c r="C29" s="114">
        <v>6.58</v>
      </c>
      <c r="D29" s="31">
        <v>14.4</v>
      </c>
      <c r="E29" s="115">
        <v>7.5129999999999999</v>
      </c>
      <c r="F29" s="118">
        <v>247.8</v>
      </c>
      <c r="G29" s="118" t="s">
        <v>166</v>
      </c>
      <c r="H29" s="118">
        <v>107</v>
      </c>
    </row>
    <row r="30" spans="1:8">
      <c r="A30" s="36" t="s">
        <v>208</v>
      </c>
      <c r="B30" s="27" t="s">
        <v>155</v>
      </c>
      <c r="C30" s="114">
        <v>6.93</v>
      </c>
      <c r="D30" s="31">
        <v>14.6</v>
      </c>
      <c r="E30" s="115">
        <v>0.34499999999999997</v>
      </c>
      <c r="F30" s="27">
        <v>970</v>
      </c>
      <c r="G30" s="27">
        <v>132</v>
      </c>
      <c r="H30" s="118">
        <v>309</v>
      </c>
    </row>
    <row r="31" spans="1:8">
      <c r="A31" s="36" t="s">
        <v>211</v>
      </c>
      <c r="B31" s="27" t="s">
        <v>170</v>
      </c>
      <c r="C31" s="114">
        <v>7.34</v>
      </c>
      <c r="D31" s="31">
        <v>11.9</v>
      </c>
      <c r="E31" s="115">
        <v>8.3010000000000002</v>
      </c>
      <c r="F31" s="27">
        <v>540</v>
      </c>
      <c r="G31" s="27" t="s">
        <v>166</v>
      </c>
      <c r="H31" s="118">
        <v>199</v>
      </c>
    </row>
    <row r="32" spans="1:8">
      <c r="A32" s="36" t="s">
        <v>213</v>
      </c>
      <c r="B32" s="27" t="s">
        <v>155</v>
      </c>
      <c r="C32" s="114">
        <v>7.03</v>
      </c>
      <c r="D32" s="31">
        <v>13.6</v>
      </c>
      <c r="E32" s="115">
        <v>6.7489999999999997</v>
      </c>
      <c r="F32" s="118">
        <v>402.1</v>
      </c>
      <c r="G32" s="118" t="s">
        <v>166</v>
      </c>
      <c r="H32" s="118">
        <v>224</v>
      </c>
    </row>
    <row r="33" spans="1:8">
      <c r="A33" s="36" t="s">
        <v>214</v>
      </c>
      <c r="B33" s="27" t="s">
        <v>155</v>
      </c>
      <c r="C33" s="114">
        <v>7.04</v>
      </c>
      <c r="D33" s="31">
        <v>14.4</v>
      </c>
      <c r="E33" s="115">
        <v>5.9249999999999998</v>
      </c>
      <c r="F33" s="27">
        <v>968</v>
      </c>
      <c r="G33" s="27" t="s">
        <v>166</v>
      </c>
      <c r="H33" s="118">
        <v>216</v>
      </c>
    </row>
    <row r="34" spans="1:8">
      <c r="A34" s="36" t="s">
        <v>215</v>
      </c>
      <c r="B34" s="27" t="s">
        <v>155</v>
      </c>
      <c r="C34" s="114">
        <v>7.93</v>
      </c>
      <c r="D34" s="31">
        <v>15.1</v>
      </c>
      <c r="E34" s="115">
        <v>0.34100000000000003</v>
      </c>
      <c r="F34" s="27">
        <v>712</v>
      </c>
      <c r="G34" s="27" t="s">
        <v>166</v>
      </c>
      <c r="H34" s="118">
        <v>288</v>
      </c>
    </row>
    <row r="35" spans="1:8">
      <c r="A35" s="36" t="s">
        <v>219</v>
      </c>
      <c r="B35" s="27" t="s">
        <v>155</v>
      </c>
      <c r="C35" s="114">
        <v>4.04</v>
      </c>
      <c r="D35" s="31">
        <v>14.5</v>
      </c>
      <c r="E35" s="115">
        <v>1.2090000000000001</v>
      </c>
      <c r="F35" s="27">
        <v>871</v>
      </c>
      <c r="G35" s="27" t="s">
        <v>166</v>
      </c>
      <c r="H35" s="176" t="s">
        <v>189</v>
      </c>
    </row>
    <row r="36" spans="1:8">
      <c r="A36" s="36" t="s">
        <v>221</v>
      </c>
      <c r="B36" s="27" t="s">
        <v>155</v>
      </c>
      <c r="C36" s="114">
        <v>6.94</v>
      </c>
      <c r="D36" s="31">
        <v>14.6</v>
      </c>
      <c r="E36" s="115">
        <v>0.32500000000000001</v>
      </c>
      <c r="F36" s="27">
        <v>617</v>
      </c>
      <c r="G36" s="27" t="s">
        <v>166</v>
      </c>
      <c r="H36" s="118">
        <v>319</v>
      </c>
    </row>
    <row r="37" spans="1:8">
      <c r="A37" s="36" t="s">
        <v>223</v>
      </c>
      <c r="B37" s="27" t="s">
        <v>155</v>
      </c>
      <c r="C37" s="114">
        <v>7.03</v>
      </c>
      <c r="D37" s="31">
        <v>14.6</v>
      </c>
      <c r="E37" s="115">
        <v>0.46700000000000003</v>
      </c>
      <c r="F37" s="27">
        <v>732</v>
      </c>
      <c r="G37" s="27" t="s">
        <v>166</v>
      </c>
      <c r="H37" s="118">
        <v>276</v>
      </c>
    </row>
    <row r="38" spans="1:8">
      <c r="A38" s="180" t="s">
        <v>224</v>
      </c>
      <c r="B38" s="27" t="s">
        <v>187</v>
      </c>
      <c r="C38" s="114">
        <v>5.6</v>
      </c>
      <c r="D38" s="27" t="s">
        <v>162</v>
      </c>
      <c r="E38" s="27" t="s">
        <v>162</v>
      </c>
      <c r="F38" s="27" t="s">
        <v>162</v>
      </c>
      <c r="G38" s="27" t="s">
        <v>162</v>
      </c>
      <c r="H38" s="181" t="s">
        <v>189</v>
      </c>
    </row>
    <row r="39" spans="1:8">
      <c r="A39" s="192" t="s">
        <v>226</v>
      </c>
      <c r="B39" s="193"/>
      <c r="C39" s="100"/>
      <c r="D39" s="194"/>
      <c r="E39" s="101"/>
      <c r="F39" s="102"/>
      <c r="G39" s="102"/>
      <c r="H39" s="195"/>
    </row>
    <row r="40" spans="1:8">
      <c r="A40" s="36" t="s">
        <v>227</v>
      </c>
      <c r="B40" s="27" t="s">
        <v>155</v>
      </c>
      <c r="C40" s="114">
        <v>7.04</v>
      </c>
      <c r="D40" s="200">
        <v>15.8</v>
      </c>
      <c r="E40" s="115">
        <v>8.99</v>
      </c>
      <c r="F40" s="27">
        <v>659</v>
      </c>
      <c r="G40" s="27" t="s">
        <v>162</v>
      </c>
      <c r="H40" s="118">
        <v>313</v>
      </c>
    </row>
    <row r="41" spans="1:8">
      <c r="A41" s="36" t="s">
        <v>228</v>
      </c>
      <c r="B41" s="27" t="s">
        <v>155</v>
      </c>
      <c r="C41" s="114">
        <v>6.77</v>
      </c>
      <c r="D41" s="31">
        <v>13.6</v>
      </c>
      <c r="E41" s="115">
        <v>0.34100000000000003</v>
      </c>
      <c r="F41" s="27">
        <v>1540</v>
      </c>
      <c r="G41" s="27" t="s">
        <v>166</v>
      </c>
      <c r="H41" s="118">
        <v>270</v>
      </c>
    </row>
    <row r="42" spans="1:8">
      <c r="A42" s="36" t="s">
        <v>230</v>
      </c>
      <c r="B42" s="27" t="s">
        <v>170</v>
      </c>
      <c r="C42" s="114">
        <v>7.18</v>
      </c>
      <c r="D42" s="31">
        <v>20.3</v>
      </c>
      <c r="E42" s="115">
        <v>6.8929999999999998</v>
      </c>
      <c r="F42" s="27">
        <v>529</v>
      </c>
      <c r="G42" s="27" t="s">
        <v>166</v>
      </c>
      <c r="H42" s="118">
        <v>256</v>
      </c>
    </row>
    <row r="43" spans="1:8">
      <c r="A43" s="36" t="s">
        <v>232</v>
      </c>
      <c r="B43" s="27" t="s">
        <v>170</v>
      </c>
      <c r="C43" s="114">
        <v>7.04</v>
      </c>
      <c r="D43" s="31">
        <v>18.399999999999999</v>
      </c>
      <c r="E43" s="115">
        <v>8.1959999999999997</v>
      </c>
      <c r="F43" s="118">
        <v>406.9</v>
      </c>
      <c r="G43" s="118" t="s">
        <v>166</v>
      </c>
      <c r="H43" s="118">
        <v>182</v>
      </c>
    </row>
    <row r="44" spans="1:8">
      <c r="A44" s="36" t="s">
        <v>233</v>
      </c>
      <c r="B44" s="27" t="s">
        <v>155</v>
      </c>
      <c r="C44" s="114">
        <v>3.15</v>
      </c>
      <c r="D44" s="31">
        <v>14.5</v>
      </c>
      <c r="E44" s="115">
        <v>30.664999999999999</v>
      </c>
      <c r="F44" s="27">
        <v>906</v>
      </c>
      <c r="G44" s="27" t="s">
        <v>166</v>
      </c>
      <c r="H44" s="119" t="s">
        <v>189</v>
      </c>
    </row>
    <row r="45" spans="1:8">
      <c r="A45" s="36" t="s">
        <v>234</v>
      </c>
      <c r="B45" s="27" t="s">
        <v>155</v>
      </c>
      <c r="C45" s="114">
        <v>7.98</v>
      </c>
      <c r="D45" s="31">
        <v>14.2</v>
      </c>
      <c r="E45" s="115">
        <v>0.29699999999999999</v>
      </c>
      <c r="F45" s="27">
        <v>980</v>
      </c>
      <c r="G45" s="27" t="s">
        <v>166</v>
      </c>
      <c r="H45" s="118">
        <v>404</v>
      </c>
    </row>
    <row r="46" spans="1:8">
      <c r="A46" s="36" t="s">
        <v>235</v>
      </c>
      <c r="B46" s="27" t="s">
        <v>155</v>
      </c>
      <c r="C46" s="114">
        <v>7.11</v>
      </c>
      <c r="D46" s="31">
        <v>13.7</v>
      </c>
      <c r="E46" s="115">
        <v>0.40300000000000002</v>
      </c>
      <c r="F46" s="27">
        <v>864</v>
      </c>
      <c r="G46" s="27" t="s">
        <v>166</v>
      </c>
      <c r="H46" s="118">
        <v>265</v>
      </c>
    </row>
    <row r="47" spans="1:8">
      <c r="A47" s="36" t="s">
        <v>237</v>
      </c>
      <c r="B47" s="27" t="s">
        <v>155</v>
      </c>
      <c r="C47" s="114">
        <v>7.24</v>
      </c>
      <c r="D47" s="31">
        <v>13.3</v>
      </c>
      <c r="E47" s="115">
        <v>0.36499999999999999</v>
      </c>
      <c r="F47" s="27">
        <v>712</v>
      </c>
      <c r="G47" s="27" t="s">
        <v>166</v>
      </c>
      <c r="H47" s="118">
        <v>268</v>
      </c>
    </row>
    <row r="48" spans="1:8">
      <c r="A48" s="36" t="s">
        <v>238</v>
      </c>
      <c r="B48" s="27" t="s">
        <v>155</v>
      </c>
      <c r="C48" s="114">
        <v>6.95</v>
      </c>
      <c r="D48" s="115">
        <v>13</v>
      </c>
      <c r="E48" s="115">
        <v>1.9339999999999999</v>
      </c>
      <c r="F48" s="27">
        <v>687</v>
      </c>
      <c r="G48" s="27" t="s">
        <v>166</v>
      </c>
      <c r="H48" s="118">
        <v>313</v>
      </c>
    </row>
    <row r="49" spans="1:8">
      <c r="A49" s="36" t="s">
        <v>239</v>
      </c>
      <c r="B49" s="27" t="s">
        <v>155</v>
      </c>
      <c r="C49" s="114">
        <v>7.36</v>
      </c>
      <c r="D49" s="31">
        <v>14.3</v>
      </c>
      <c r="E49" s="115">
        <v>4.3289999999999997</v>
      </c>
      <c r="F49" s="27">
        <v>760</v>
      </c>
      <c r="G49" s="27" t="s">
        <v>166</v>
      </c>
      <c r="H49" s="118">
        <v>230</v>
      </c>
    </row>
    <row r="50" spans="1:8">
      <c r="A50" s="36" t="s">
        <v>240</v>
      </c>
      <c r="B50" s="27" t="s">
        <v>155</v>
      </c>
      <c r="C50" s="114">
        <v>6.94</v>
      </c>
      <c r="D50" s="31">
        <v>13.1</v>
      </c>
      <c r="E50" s="115">
        <v>0.51400000000000001</v>
      </c>
      <c r="F50" s="27">
        <v>669</v>
      </c>
      <c r="G50" s="27" t="s">
        <v>166</v>
      </c>
      <c r="H50" s="118">
        <v>269</v>
      </c>
    </row>
    <row r="51" spans="1:8">
      <c r="A51" s="36" t="s">
        <v>242</v>
      </c>
      <c r="B51" s="27" t="s">
        <v>155</v>
      </c>
      <c r="C51" s="114">
        <v>7.44</v>
      </c>
      <c r="D51" s="31">
        <v>14.3</v>
      </c>
      <c r="E51" s="115">
        <v>0.73599999999999999</v>
      </c>
      <c r="F51" s="27">
        <v>499</v>
      </c>
      <c r="G51" s="27" t="s">
        <v>166</v>
      </c>
      <c r="H51" s="118">
        <v>233</v>
      </c>
    </row>
    <row r="52" spans="1:8">
      <c r="A52" s="36" t="s">
        <v>243</v>
      </c>
      <c r="B52" s="27" t="s">
        <v>155</v>
      </c>
      <c r="C52" s="114">
        <v>7.08</v>
      </c>
      <c r="D52" s="31">
        <v>15.1</v>
      </c>
      <c r="E52" s="115">
        <v>7.2830000000000004</v>
      </c>
      <c r="F52" s="27">
        <v>856</v>
      </c>
      <c r="G52" s="27" t="s">
        <v>166</v>
      </c>
      <c r="H52" s="118">
        <v>252</v>
      </c>
    </row>
    <row r="53" spans="1:8">
      <c r="A53" s="36" t="s">
        <v>244</v>
      </c>
      <c r="B53" s="27" t="s">
        <v>155</v>
      </c>
      <c r="C53" s="114">
        <v>7.03</v>
      </c>
      <c r="D53" s="31">
        <v>13.7</v>
      </c>
      <c r="E53" s="115">
        <v>7.2569999999999997</v>
      </c>
      <c r="F53" s="27">
        <v>589</v>
      </c>
      <c r="G53" s="27" t="s">
        <v>166</v>
      </c>
      <c r="H53" s="118">
        <v>263</v>
      </c>
    </row>
    <row r="54" spans="1:8">
      <c r="A54" s="36" t="s">
        <v>245</v>
      </c>
      <c r="B54" s="27" t="s">
        <v>155</v>
      </c>
      <c r="C54" s="114">
        <v>7.62</v>
      </c>
      <c r="D54" s="31">
        <v>15.1</v>
      </c>
      <c r="E54" s="115">
        <v>5.7009999999999996</v>
      </c>
      <c r="F54" s="27">
        <v>687</v>
      </c>
      <c r="G54" s="27" t="s">
        <v>166</v>
      </c>
      <c r="H54" s="118">
        <v>304</v>
      </c>
    </row>
    <row r="55" spans="1:8">
      <c r="A55" s="36" t="s">
        <v>246</v>
      </c>
      <c r="B55" s="27" t="s">
        <v>155</v>
      </c>
      <c r="C55" s="114">
        <v>6.96</v>
      </c>
      <c r="D55" s="31">
        <v>13.6</v>
      </c>
      <c r="E55" s="115">
        <v>0.52900000000000003</v>
      </c>
      <c r="F55" s="27">
        <v>646</v>
      </c>
      <c r="G55" s="27" t="s">
        <v>166</v>
      </c>
      <c r="H55" s="118">
        <v>307</v>
      </c>
    </row>
    <row r="56" spans="1:8">
      <c r="A56" s="36" t="s">
        <v>248</v>
      </c>
      <c r="B56" s="27" t="s">
        <v>155</v>
      </c>
      <c r="C56" s="114">
        <v>7.29</v>
      </c>
      <c r="D56" s="31">
        <v>14.9</v>
      </c>
      <c r="E56" s="115">
        <v>9.8130000000000006</v>
      </c>
      <c r="F56" s="27">
        <v>566</v>
      </c>
      <c r="G56" s="27" t="s">
        <v>166</v>
      </c>
      <c r="H56" s="118">
        <v>279</v>
      </c>
    </row>
    <row r="57" spans="1:8">
      <c r="A57" s="36" t="s">
        <v>249</v>
      </c>
      <c r="B57" s="27" t="s">
        <v>155</v>
      </c>
      <c r="C57" s="114">
        <v>7.01</v>
      </c>
      <c r="D57" s="31">
        <v>13.8</v>
      </c>
      <c r="E57" s="115">
        <v>0.41299999999999998</v>
      </c>
      <c r="F57" s="27">
        <v>654</v>
      </c>
      <c r="G57" s="27" t="s">
        <v>166</v>
      </c>
      <c r="H57" s="118">
        <v>269</v>
      </c>
    </row>
    <row r="58" spans="1:8">
      <c r="A58" s="180" t="s">
        <v>250</v>
      </c>
      <c r="B58" s="27" t="s">
        <v>251</v>
      </c>
      <c r="C58" s="114">
        <v>5.56</v>
      </c>
      <c r="D58" s="27" t="s">
        <v>162</v>
      </c>
      <c r="E58" s="27" t="s">
        <v>162</v>
      </c>
      <c r="F58" s="27" t="s">
        <v>162</v>
      </c>
      <c r="G58" s="27" t="s">
        <v>162</v>
      </c>
      <c r="H58" s="181">
        <v>4</v>
      </c>
    </row>
    <row r="59" spans="1:8">
      <c r="A59" s="98" t="s">
        <v>253</v>
      </c>
      <c r="B59" s="99"/>
      <c r="C59" s="100"/>
      <c r="D59" s="159"/>
      <c r="E59" s="101"/>
      <c r="F59" s="155"/>
      <c r="G59" s="155"/>
      <c r="H59" s="161"/>
    </row>
    <row r="60" spans="1:8">
      <c r="A60" s="36" t="s">
        <v>254</v>
      </c>
      <c r="B60" s="27" t="s">
        <v>155</v>
      </c>
      <c r="C60" s="114">
        <v>7.19</v>
      </c>
      <c r="D60" s="31">
        <v>13.6</v>
      </c>
      <c r="E60" s="115">
        <v>2.9249999999999998</v>
      </c>
      <c r="F60" s="27">
        <v>671</v>
      </c>
      <c r="G60" s="27" t="s">
        <v>166</v>
      </c>
      <c r="H60" s="118">
        <v>385</v>
      </c>
    </row>
    <row r="61" spans="1:8">
      <c r="A61" s="36" t="s">
        <v>255</v>
      </c>
      <c r="B61" s="27" t="s">
        <v>155</v>
      </c>
      <c r="C61" s="114">
        <v>6.99</v>
      </c>
      <c r="D61" s="31">
        <v>13.4</v>
      </c>
      <c r="E61" s="115">
        <v>8.4009999999999998</v>
      </c>
      <c r="F61" s="27">
        <v>2880</v>
      </c>
      <c r="G61" s="27" t="s">
        <v>166</v>
      </c>
      <c r="H61" s="118">
        <v>262</v>
      </c>
    </row>
    <row r="62" spans="1:8">
      <c r="A62" s="36" t="s">
        <v>256</v>
      </c>
      <c r="B62" s="27" t="s">
        <v>155</v>
      </c>
      <c r="C62" s="114">
        <v>7.48</v>
      </c>
      <c r="D62" s="31">
        <v>18.8</v>
      </c>
      <c r="E62" s="115">
        <v>0.94</v>
      </c>
      <c r="F62" s="27">
        <v>230</v>
      </c>
      <c r="G62" s="27" t="s">
        <v>166</v>
      </c>
      <c r="H62" s="118">
        <v>43</v>
      </c>
    </row>
    <row r="63" spans="1:8">
      <c r="A63" s="36" t="s">
        <v>257</v>
      </c>
      <c r="B63" s="27" t="s">
        <v>155</v>
      </c>
      <c r="C63" s="114">
        <v>6.72</v>
      </c>
      <c r="D63" s="31">
        <v>14.7</v>
      </c>
      <c r="E63" s="115">
        <v>7.87</v>
      </c>
      <c r="F63" s="27">
        <v>923</v>
      </c>
      <c r="G63" s="27" t="s">
        <v>166</v>
      </c>
      <c r="H63" s="118">
        <v>282</v>
      </c>
    </row>
    <row r="64" spans="1:8">
      <c r="A64" s="36" t="s">
        <v>258</v>
      </c>
      <c r="B64" s="27" t="s">
        <v>170</v>
      </c>
      <c r="C64" s="114">
        <v>6.6</v>
      </c>
      <c r="D64" s="31">
        <v>16.2</v>
      </c>
      <c r="E64" s="115">
        <v>5.665</v>
      </c>
      <c r="F64" s="27">
        <v>818</v>
      </c>
      <c r="G64" s="27" t="s">
        <v>166</v>
      </c>
      <c r="H64" s="118">
        <v>223</v>
      </c>
    </row>
    <row r="65" spans="1:8">
      <c r="A65" s="36" t="s">
        <v>259</v>
      </c>
      <c r="B65" s="27" t="s">
        <v>155</v>
      </c>
      <c r="C65" s="114">
        <v>6.55</v>
      </c>
      <c r="D65" s="31">
        <v>13</v>
      </c>
      <c r="E65" s="115">
        <v>1.3560000000000001</v>
      </c>
      <c r="F65" s="27">
        <v>717</v>
      </c>
      <c r="G65" s="27" t="s">
        <v>166</v>
      </c>
      <c r="H65" s="118">
        <v>192</v>
      </c>
    </row>
    <row r="66" spans="1:8">
      <c r="A66" s="36" t="s">
        <v>260</v>
      </c>
      <c r="B66" s="27" t="s">
        <v>155</v>
      </c>
      <c r="C66" s="114">
        <v>7.12</v>
      </c>
      <c r="D66" s="31">
        <v>14.8</v>
      </c>
      <c r="E66" s="115">
        <v>3.76</v>
      </c>
      <c r="F66" s="27">
        <v>591</v>
      </c>
      <c r="G66" s="27" t="s">
        <v>166</v>
      </c>
      <c r="H66" s="118">
        <v>296</v>
      </c>
    </row>
    <row r="67" spans="1:8">
      <c r="A67" s="36" t="s">
        <v>261</v>
      </c>
      <c r="B67" s="27" t="s">
        <v>155</v>
      </c>
      <c r="C67" s="114">
        <v>6.91</v>
      </c>
      <c r="D67" s="31">
        <v>13.5</v>
      </c>
      <c r="E67" s="115">
        <v>2.6619999999999999</v>
      </c>
      <c r="F67" s="27">
        <v>606</v>
      </c>
      <c r="G67" s="27" t="s">
        <v>166</v>
      </c>
      <c r="H67" s="118">
        <v>290</v>
      </c>
    </row>
    <row r="68" spans="1:8">
      <c r="A68" s="36" t="s">
        <v>262</v>
      </c>
      <c r="B68" s="27" t="s">
        <v>155</v>
      </c>
      <c r="C68" s="114">
        <v>7</v>
      </c>
      <c r="D68" s="31">
        <v>14.3</v>
      </c>
      <c r="E68" s="115">
        <v>0.72499999999999998</v>
      </c>
      <c r="F68" s="27">
        <v>658</v>
      </c>
      <c r="G68" s="27" t="s">
        <v>166</v>
      </c>
      <c r="H68" s="118">
        <v>296</v>
      </c>
    </row>
    <row r="69" spans="1:8">
      <c r="A69" s="36" t="s">
        <v>263</v>
      </c>
      <c r="B69" s="27" t="s">
        <v>155</v>
      </c>
      <c r="C69" s="114">
        <v>6.9</v>
      </c>
      <c r="D69" s="31">
        <v>13.9</v>
      </c>
      <c r="E69" s="115">
        <v>3.0150000000000001</v>
      </c>
      <c r="F69" s="27">
        <v>1020</v>
      </c>
      <c r="G69" s="27">
        <v>8</v>
      </c>
      <c r="H69" s="118">
        <v>320</v>
      </c>
    </row>
    <row r="70" spans="1:8">
      <c r="A70" s="36" t="s">
        <v>264</v>
      </c>
      <c r="B70" s="27" t="s">
        <v>155</v>
      </c>
      <c r="C70" s="114">
        <v>8.1</v>
      </c>
      <c r="D70" s="31">
        <v>13.6</v>
      </c>
      <c r="E70" s="115">
        <v>9.9209999999999994</v>
      </c>
      <c r="F70" s="27">
        <v>813</v>
      </c>
      <c r="G70" s="27" t="s">
        <v>166</v>
      </c>
      <c r="H70" s="118">
        <v>370</v>
      </c>
    </row>
    <row r="71" spans="1:8">
      <c r="A71" s="36" t="s">
        <v>265</v>
      </c>
      <c r="B71" s="27" t="s">
        <v>155</v>
      </c>
      <c r="C71" s="114">
        <v>8.8699999999999992</v>
      </c>
      <c r="D71" s="31">
        <v>13.6</v>
      </c>
      <c r="E71" s="115">
        <v>0.32100000000000001</v>
      </c>
      <c r="F71" s="27">
        <v>987</v>
      </c>
      <c r="G71" s="27" t="s">
        <v>166</v>
      </c>
      <c r="H71" s="118">
        <v>441</v>
      </c>
    </row>
    <row r="72" spans="1:8">
      <c r="A72" s="36" t="s">
        <v>268</v>
      </c>
      <c r="B72" s="27" t="s">
        <v>155</v>
      </c>
      <c r="C72" s="114">
        <v>7.04</v>
      </c>
      <c r="D72" s="31">
        <v>17.2</v>
      </c>
      <c r="E72" s="115">
        <v>6.1269999999999998</v>
      </c>
      <c r="F72" s="27">
        <v>620</v>
      </c>
      <c r="G72" s="27" t="s">
        <v>166</v>
      </c>
      <c r="H72" s="118">
        <v>227</v>
      </c>
    </row>
    <row r="73" spans="1:8">
      <c r="A73" s="36" t="s">
        <v>269</v>
      </c>
      <c r="B73" s="27" t="s">
        <v>155</v>
      </c>
      <c r="C73" s="114">
        <v>7.61</v>
      </c>
      <c r="D73" s="31">
        <v>16.3</v>
      </c>
      <c r="E73" s="115">
        <v>1.3160000000000001</v>
      </c>
      <c r="F73" s="27">
        <v>1800</v>
      </c>
      <c r="G73" s="27">
        <v>12</v>
      </c>
      <c r="H73" s="118">
        <v>668</v>
      </c>
    </row>
    <row r="74" spans="1:8">
      <c r="A74" s="36" t="s">
        <v>270</v>
      </c>
      <c r="B74" s="27" t="s">
        <v>155</v>
      </c>
      <c r="C74" s="114">
        <v>7.29</v>
      </c>
      <c r="D74" s="31">
        <v>13.3</v>
      </c>
      <c r="E74" s="115">
        <v>1.734</v>
      </c>
      <c r="F74" s="27">
        <v>589</v>
      </c>
      <c r="G74" s="27" t="s">
        <v>166</v>
      </c>
      <c r="H74" s="118">
        <v>276</v>
      </c>
    </row>
    <row r="75" spans="1:8">
      <c r="A75" s="36" t="s">
        <v>271</v>
      </c>
      <c r="B75" s="27" t="s">
        <v>155</v>
      </c>
      <c r="C75" s="114">
        <v>6.88</v>
      </c>
      <c r="D75" s="115">
        <v>13</v>
      </c>
      <c r="E75" s="115">
        <v>0.999</v>
      </c>
      <c r="F75" s="27">
        <v>615</v>
      </c>
      <c r="G75" s="27" t="s">
        <v>166</v>
      </c>
      <c r="H75" s="118">
        <v>224</v>
      </c>
    </row>
    <row r="76" spans="1:8">
      <c r="A76" s="36" t="s">
        <v>272</v>
      </c>
      <c r="B76" s="27" t="s">
        <v>170</v>
      </c>
      <c r="C76" s="114">
        <v>6.94</v>
      </c>
      <c r="D76" s="31">
        <v>15.4</v>
      </c>
      <c r="E76" s="115">
        <v>5.5170000000000003</v>
      </c>
      <c r="F76" s="27">
        <v>580</v>
      </c>
      <c r="G76" s="27" t="s">
        <v>166</v>
      </c>
      <c r="H76" s="118">
        <v>274</v>
      </c>
    </row>
    <row r="77" spans="1:8">
      <c r="A77" s="180" t="s">
        <v>273</v>
      </c>
      <c r="B77" s="27" t="s">
        <v>251</v>
      </c>
      <c r="C77" s="114">
        <v>5.65</v>
      </c>
      <c r="D77" s="27" t="s">
        <v>162</v>
      </c>
      <c r="E77" s="27" t="s">
        <v>162</v>
      </c>
      <c r="F77" s="27" t="s">
        <v>162</v>
      </c>
      <c r="G77" s="27" t="s">
        <v>162</v>
      </c>
      <c r="H77" s="181" t="s">
        <v>189</v>
      </c>
    </row>
    <row r="78" spans="1:8">
      <c r="A78" s="98" t="s">
        <v>275</v>
      </c>
      <c r="B78" s="99"/>
      <c r="C78" s="100"/>
      <c r="D78" s="159"/>
      <c r="E78" s="101"/>
      <c r="F78" s="155"/>
      <c r="G78" s="155"/>
      <c r="H78" s="161"/>
    </row>
    <row r="79" spans="1:8">
      <c r="A79" s="36" t="s">
        <v>276</v>
      </c>
      <c r="B79" s="27" t="s">
        <v>155</v>
      </c>
      <c r="C79" s="114">
        <v>6.92</v>
      </c>
      <c r="D79" s="31">
        <v>13.8</v>
      </c>
      <c r="E79" s="115">
        <v>9.1259999999999994</v>
      </c>
      <c r="F79" s="118">
        <v>447.6</v>
      </c>
      <c r="G79" s="118" t="s">
        <v>166</v>
      </c>
      <c r="H79" s="118">
        <v>201</v>
      </c>
    </row>
    <row r="80" spans="1:8">
      <c r="A80" s="36" t="s">
        <v>277</v>
      </c>
      <c r="B80" s="27" t="s">
        <v>155</v>
      </c>
      <c r="C80" s="114">
        <v>7.41</v>
      </c>
      <c r="D80" s="31">
        <v>13.8</v>
      </c>
      <c r="E80" s="115">
        <v>0.62</v>
      </c>
      <c r="F80" s="27">
        <v>526</v>
      </c>
      <c r="G80" s="27" t="s">
        <v>166</v>
      </c>
      <c r="H80" s="118">
        <v>232</v>
      </c>
    </row>
    <row r="81" spans="1:8">
      <c r="A81" s="36" t="s">
        <v>278</v>
      </c>
      <c r="B81" s="27" t="s">
        <v>155</v>
      </c>
      <c r="C81" s="114">
        <v>7.05</v>
      </c>
      <c r="D81" s="31">
        <v>15.4</v>
      </c>
      <c r="E81" s="115">
        <v>1.0680000000000001</v>
      </c>
      <c r="F81" s="27">
        <v>548</v>
      </c>
      <c r="G81" s="27" t="s">
        <v>166</v>
      </c>
      <c r="H81" s="118">
        <v>264</v>
      </c>
    </row>
    <row r="82" spans="1:8">
      <c r="A82" s="36" t="s">
        <v>279</v>
      </c>
      <c r="B82" s="27" t="s">
        <v>170</v>
      </c>
      <c r="C82" s="114">
        <v>7.36</v>
      </c>
      <c r="D82" s="31">
        <v>18.100000000000001</v>
      </c>
      <c r="E82" s="115">
        <v>8.6760000000000002</v>
      </c>
      <c r="F82" s="27">
        <v>539</v>
      </c>
      <c r="G82" s="27" t="s">
        <v>166</v>
      </c>
      <c r="H82" s="118">
        <v>240</v>
      </c>
    </row>
    <row r="83" spans="1:8">
      <c r="A83" s="36" t="s">
        <v>280</v>
      </c>
      <c r="B83" s="27" t="s">
        <v>155</v>
      </c>
      <c r="C83" s="114">
        <v>6.87</v>
      </c>
      <c r="D83" s="31">
        <v>12</v>
      </c>
      <c r="E83" s="115">
        <v>0.40899999999999997</v>
      </c>
      <c r="F83" s="27">
        <v>536</v>
      </c>
      <c r="G83" s="27" t="s">
        <v>166</v>
      </c>
      <c r="H83" s="118">
        <v>244</v>
      </c>
    </row>
    <row r="84" spans="1:8">
      <c r="A84" s="36" t="s">
        <v>281</v>
      </c>
      <c r="B84" s="27" t="s">
        <v>155</v>
      </c>
      <c r="C84" s="114">
        <v>7.18</v>
      </c>
      <c r="D84" s="31">
        <v>13.3</v>
      </c>
      <c r="E84" s="115">
        <v>9.173</v>
      </c>
      <c r="F84" s="27">
        <v>525</v>
      </c>
      <c r="G84" s="27" t="s">
        <v>166</v>
      </c>
      <c r="H84" s="118">
        <v>247</v>
      </c>
    </row>
    <row r="85" spans="1:8">
      <c r="A85" s="36" t="s">
        <v>282</v>
      </c>
      <c r="B85" s="27" t="s">
        <v>170</v>
      </c>
      <c r="C85" s="114">
        <v>7.02</v>
      </c>
      <c r="D85" s="31">
        <v>21.4</v>
      </c>
      <c r="E85" s="115">
        <v>0.58699999999999997</v>
      </c>
      <c r="F85" s="27">
        <v>620</v>
      </c>
      <c r="G85" s="27" t="s">
        <v>166</v>
      </c>
      <c r="H85" s="118">
        <v>304</v>
      </c>
    </row>
    <row r="86" spans="1:8">
      <c r="A86" s="36" t="s">
        <v>283</v>
      </c>
      <c r="B86" s="27" t="s">
        <v>155</v>
      </c>
      <c r="C86" s="114">
        <v>6.63</v>
      </c>
      <c r="D86" s="31">
        <v>15.3</v>
      </c>
      <c r="E86" s="115">
        <v>1.8280000000000001</v>
      </c>
      <c r="F86" s="27">
        <v>2390</v>
      </c>
      <c r="G86" s="27" t="s">
        <v>166</v>
      </c>
      <c r="H86" s="118">
        <v>322</v>
      </c>
    </row>
    <row r="87" spans="1:8">
      <c r="A87" s="36" t="s">
        <v>284</v>
      </c>
      <c r="B87" s="27" t="s">
        <v>155</v>
      </c>
      <c r="C87" s="114">
        <v>7.09</v>
      </c>
      <c r="D87" s="31">
        <v>15.2</v>
      </c>
      <c r="E87" s="115">
        <v>2.1419999999999999</v>
      </c>
      <c r="F87" s="27">
        <v>842</v>
      </c>
      <c r="G87" s="27" t="s">
        <v>166</v>
      </c>
      <c r="H87" s="118">
        <v>264</v>
      </c>
    </row>
    <row r="88" spans="1:8">
      <c r="A88" s="36" t="s">
        <v>285</v>
      </c>
      <c r="B88" s="27" t="s">
        <v>155</v>
      </c>
      <c r="C88" s="114">
        <v>6.48</v>
      </c>
      <c r="D88" s="31">
        <v>13.6</v>
      </c>
      <c r="E88" s="115">
        <v>0.82799999999999996</v>
      </c>
      <c r="F88" s="27">
        <v>1120</v>
      </c>
      <c r="G88" s="27" t="s">
        <v>166</v>
      </c>
      <c r="H88" s="118">
        <v>171.7</v>
      </c>
    </row>
    <row r="89" spans="1:8">
      <c r="A89" s="36" t="s">
        <v>286</v>
      </c>
      <c r="B89" s="27" t="s">
        <v>155</v>
      </c>
      <c r="C89" s="114">
        <v>7.14</v>
      </c>
      <c r="D89" s="31">
        <v>13.1</v>
      </c>
      <c r="E89" s="115">
        <v>7.5650000000000004</v>
      </c>
      <c r="F89" s="27">
        <v>554</v>
      </c>
      <c r="G89" s="27" t="s">
        <v>162</v>
      </c>
      <c r="H89" s="118">
        <v>277.2</v>
      </c>
    </row>
    <row r="90" spans="1:8">
      <c r="A90" s="36" t="s">
        <v>287</v>
      </c>
      <c r="B90" s="27" t="s">
        <v>170</v>
      </c>
      <c r="C90" s="114">
        <v>7.37</v>
      </c>
      <c r="D90" s="31">
        <v>18.899999999999999</v>
      </c>
      <c r="E90" s="115">
        <v>9.0640000000000001</v>
      </c>
      <c r="F90" s="27">
        <v>553</v>
      </c>
      <c r="G90" s="27" t="s">
        <v>162</v>
      </c>
      <c r="H90" s="118">
        <v>270</v>
      </c>
    </row>
    <row r="91" spans="1:8">
      <c r="A91" s="36" t="s">
        <v>288</v>
      </c>
      <c r="B91" s="27" t="s">
        <v>155</v>
      </c>
      <c r="C91" s="114">
        <v>7.36</v>
      </c>
      <c r="D91" s="31">
        <v>14.3</v>
      </c>
      <c r="E91" s="115">
        <v>0.39800000000000002</v>
      </c>
      <c r="F91" s="27">
        <v>809</v>
      </c>
      <c r="G91" s="27" t="s">
        <v>162</v>
      </c>
      <c r="H91" s="118">
        <v>404</v>
      </c>
    </row>
    <row r="92" spans="1:8">
      <c r="A92" s="36" t="s">
        <v>289</v>
      </c>
      <c r="B92" s="27" t="s">
        <v>170</v>
      </c>
      <c r="C92" s="114">
        <v>7.87</v>
      </c>
      <c r="D92" s="31">
        <v>15.3</v>
      </c>
      <c r="E92" s="115">
        <v>8.4860000000000007</v>
      </c>
      <c r="F92" s="27">
        <v>672</v>
      </c>
      <c r="G92" s="27" t="s">
        <v>162</v>
      </c>
      <c r="H92" s="118">
        <v>294</v>
      </c>
    </row>
    <row r="93" spans="1:8">
      <c r="A93" s="36" t="s">
        <v>290</v>
      </c>
      <c r="B93" s="27" t="s">
        <v>155</v>
      </c>
      <c r="C93" s="114">
        <v>6.67</v>
      </c>
      <c r="D93" s="31">
        <v>13.2</v>
      </c>
      <c r="E93" s="115">
        <v>0.34499999999999997</v>
      </c>
      <c r="F93" s="27">
        <v>590</v>
      </c>
      <c r="G93" s="27" t="s">
        <v>166</v>
      </c>
      <c r="H93" s="118">
        <v>260</v>
      </c>
    </row>
    <row r="94" spans="1:8">
      <c r="A94" s="36" t="s">
        <v>291</v>
      </c>
      <c r="B94" s="27" t="s">
        <v>155</v>
      </c>
      <c r="C94" s="114">
        <v>6.68</v>
      </c>
      <c r="D94" s="31">
        <v>12.8</v>
      </c>
      <c r="E94" s="115">
        <v>5.9820000000000002</v>
      </c>
      <c r="F94" s="118">
        <v>426.7</v>
      </c>
      <c r="G94" s="118">
        <v>7</v>
      </c>
      <c r="H94" s="118">
        <v>196</v>
      </c>
    </row>
    <row r="95" spans="1:8">
      <c r="A95" s="36" t="s">
        <v>292</v>
      </c>
      <c r="B95" s="27" t="s">
        <v>170</v>
      </c>
      <c r="C95" s="114">
        <v>6.88</v>
      </c>
      <c r="D95" s="31">
        <v>18.2</v>
      </c>
      <c r="E95" s="115">
        <v>6.49</v>
      </c>
      <c r="F95" s="27">
        <v>691</v>
      </c>
      <c r="G95" s="27" t="s">
        <v>166</v>
      </c>
      <c r="H95" s="118">
        <v>324</v>
      </c>
    </row>
    <row r="96" spans="1:8">
      <c r="A96" s="36" t="s">
        <v>293</v>
      </c>
      <c r="B96" s="27" t="s">
        <v>155</v>
      </c>
      <c r="C96" s="114">
        <v>6.69</v>
      </c>
      <c r="D96" s="31">
        <v>15.2</v>
      </c>
      <c r="E96" s="115">
        <v>1.673</v>
      </c>
      <c r="F96" s="27">
        <v>666</v>
      </c>
      <c r="G96" s="27" t="s">
        <v>166</v>
      </c>
      <c r="H96" s="118">
        <v>223</v>
      </c>
    </row>
    <row r="97" spans="1:8">
      <c r="A97" s="36" t="s">
        <v>294</v>
      </c>
      <c r="B97" s="27" t="s">
        <v>155</v>
      </c>
      <c r="C97" s="114">
        <v>6.37</v>
      </c>
      <c r="D97" s="31">
        <v>14.4</v>
      </c>
      <c r="E97" s="115">
        <v>4.016</v>
      </c>
      <c r="F97" s="27">
        <v>1350</v>
      </c>
      <c r="G97" s="27" t="s">
        <v>166</v>
      </c>
      <c r="H97" s="118">
        <v>175</v>
      </c>
    </row>
    <row r="98" spans="1:8">
      <c r="A98" s="36" t="s">
        <v>295</v>
      </c>
      <c r="B98" s="27" t="s">
        <v>155</v>
      </c>
      <c r="C98" s="114">
        <v>6.91</v>
      </c>
      <c r="D98" s="31">
        <v>17.8</v>
      </c>
      <c r="E98" s="115">
        <v>1.0900000000000001</v>
      </c>
      <c r="F98" s="27">
        <v>967</v>
      </c>
      <c r="G98" s="27" t="s">
        <v>166</v>
      </c>
      <c r="H98" s="118">
        <v>208</v>
      </c>
    </row>
    <row r="99" spans="1:8">
      <c r="A99" s="36" t="s">
        <v>296</v>
      </c>
      <c r="B99" s="27" t="s">
        <v>155</v>
      </c>
      <c r="C99" s="114">
        <v>7.2</v>
      </c>
      <c r="D99" s="31">
        <v>12.8</v>
      </c>
      <c r="E99" s="115">
        <v>0.70699999999999996</v>
      </c>
      <c r="F99" s="27">
        <v>658</v>
      </c>
      <c r="G99" s="27" t="s">
        <v>166</v>
      </c>
      <c r="H99" s="118">
        <v>309</v>
      </c>
    </row>
    <row r="100" spans="1:8">
      <c r="A100" s="36" t="s">
        <v>297</v>
      </c>
      <c r="B100" s="27" t="s">
        <v>155</v>
      </c>
      <c r="C100" s="114">
        <v>7.05</v>
      </c>
      <c r="D100" s="31">
        <v>19.8</v>
      </c>
      <c r="E100" s="115">
        <v>8.2240000000000002</v>
      </c>
      <c r="F100" s="27">
        <v>677</v>
      </c>
      <c r="G100" s="27" t="s">
        <v>166</v>
      </c>
      <c r="H100" s="118">
        <v>244</v>
      </c>
    </row>
    <row r="101" spans="1:8">
      <c r="A101" s="180" t="s">
        <v>298</v>
      </c>
      <c r="B101" s="24" t="s">
        <v>251</v>
      </c>
      <c r="C101" s="209">
        <v>4.6399999999999997</v>
      </c>
      <c r="D101" s="24" t="s">
        <v>162</v>
      </c>
      <c r="E101" s="24" t="s">
        <v>162</v>
      </c>
      <c r="F101" s="24" t="s">
        <v>162</v>
      </c>
      <c r="G101" s="24" t="s">
        <v>162</v>
      </c>
      <c r="H101" s="181" t="s">
        <v>189</v>
      </c>
    </row>
    <row r="102" spans="1:8">
      <c r="A102" s="98" t="s">
        <v>300</v>
      </c>
      <c r="B102" s="99"/>
      <c r="C102" s="100"/>
      <c r="D102" s="154"/>
      <c r="E102" s="101"/>
      <c r="F102" s="155"/>
      <c r="G102" s="155"/>
      <c r="H102" s="161"/>
    </row>
    <row r="103" spans="1:8">
      <c r="A103" s="36" t="s">
        <v>301</v>
      </c>
      <c r="B103" s="27" t="s">
        <v>155</v>
      </c>
      <c r="C103" s="114">
        <v>6.76</v>
      </c>
      <c r="D103" s="31">
        <v>14.2</v>
      </c>
      <c r="E103" s="115">
        <v>4.2370000000000001</v>
      </c>
      <c r="F103" s="27">
        <v>728</v>
      </c>
      <c r="G103" s="27">
        <v>11</v>
      </c>
      <c r="H103" s="118">
        <v>305</v>
      </c>
    </row>
    <row r="104" spans="1:8">
      <c r="A104" s="36" t="s">
        <v>302</v>
      </c>
      <c r="B104" s="27" t="s">
        <v>155</v>
      </c>
      <c r="C104" s="114">
        <v>7.43</v>
      </c>
      <c r="D104" s="31">
        <v>14.4</v>
      </c>
      <c r="E104" s="115">
        <v>1.0589999999999999</v>
      </c>
      <c r="F104" s="27">
        <v>3490</v>
      </c>
      <c r="G104" s="27" t="s">
        <v>166</v>
      </c>
      <c r="H104" s="118">
        <v>541</v>
      </c>
    </row>
    <row r="105" spans="1:8">
      <c r="A105" s="36" t="s">
        <v>303</v>
      </c>
      <c r="B105" s="27" t="s">
        <v>155</v>
      </c>
      <c r="C105" s="114">
        <v>7.23</v>
      </c>
      <c r="D105" s="31">
        <v>17.600000000000001</v>
      </c>
      <c r="E105" s="115">
        <v>6.7530000000000001</v>
      </c>
      <c r="F105" s="27">
        <v>621</v>
      </c>
      <c r="G105" s="27" t="s">
        <v>166</v>
      </c>
      <c r="H105" s="118">
        <v>183</v>
      </c>
    </row>
    <row r="106" spans="1:8">
      <c r="A106" s="36" t="s">
        <v>304</v>
      </c>
      <c r="B106" s="27" t="s">
        <v>155</v>
      </c>
      <c r="C106" s="114">
        <v>7.08</v>
      </c>
      <c r="D106" s="31">
        <v>13.5</v>
      </c>
      <c r="E106" s="115">
        <v>0.41599999999999998</v>
      </c>
      <c r="F106" s="27">
        <v>686</v>
      </c>
      <c r="G106" s="27" t="s">
        <v>166</v>
      </c>
      <c r="H106" s="118">
        <v>272</v>
      </c>
    </row>
    <row r="107" spans="1:8">
      <c r="A107" s="36" t="s">
        <v>306</v>
      </c>
      <c r="B107" s="27" t="s">
        <v>172</v>
      </c>
      <c r="C107" s="114">
        <v>8.52</v>
      </c>
      <c r="D107" s="31">
        <v>20</v>
      </c>
      <c r="E107" s="115">
        <v>12.183</v>
      </c>
      <c r="F107" s="27">
        <v>882</v>
      </c>
      <c r="G107" s="27" t="s">
        <v>166</v>
      </c>
      <c r="H107" s="118">
        <v>203</v>
      </c>
    </row>
    <row r="108" spans="1:8">
      <c r="A108" s="36" t="s">
        <v>307</v>
      </c>
      <c r="B108" s="27" t="s">
        <v>155</v>
      </c>
      <c r="C108" s="114">
        <v>8.9700000000000006</v>
      </c>
      <c r="D108" s="31">
        <v>13.5</v>
      </c>
      <c r="E108" s="115">
        <v>0.33100000000000002</v>
      </c>
      <c r="F108" s="27">
        <v>1620</v>
      </c>
      <c r="G108" s="27">
        <v>63</v>
      </c>
      <c r="H108" s="118">
        <v>527</v>
      </c>
    </row>
    <row r="109" spans="1:8">
      <c r="A109" s="36" t="s">
        <v>309</v>
      </c>
      <c r="B109" s="27" t="s">
        <v>155</v>
      </c>
      <c r="C109" s="114">
        <v>7.05</v>
      </c>
      <c r="D109" s="31">
        <v>17</v>
      </c>
      <c r="E109" s="115">
        <v>0.36699999999999999</v>
      </c>
      <c r="F109" s="27">
        <v>563</v>
      </c>
      <c r="G109" s="27" t="s">
        <v>166</v>
      </c>
      <c r="H109" s="118">
        <v>256</v>
      </c>
    </row>
    <row r="110" spans="1:8">
      <c r="A110" s="36" t="s">
        <v>310</v>
      </c>
      <c r="B110" s="27" t="s">
        <v>172</v>
      </c>
      <c r="C110" s="114">
        <v>8.06</v>
      </c>
      <c r="D110" s="31">
        <v>20.399999999999999</v>
      </c>
      <c r="E110" s="115">
        <v>9.375</v>
      </c>
      <c r="F110" s="27">
        <v>509</v>
      </c>
      <c r="G110" s="27" t="s">
        <v>166</v>
      </c>
      <c r="H110" s="118">
        <v>177</v>
      </c>
    </row>
    <row r="111" spans="1:8" ht="17.100000000000001">
      <c r="A111" s="36" t="s">
        <v>312</v>
      </c>
      <c r="B111" s="27" t="s">
        <v>172</v>
      </c>
      <c r="C111" s="114" t="s">
        <v>313</v>
      </c>
      <c r="D111" s="27" t="s">
        <v>162</v>
      </c>
      <c r="E111" s="27" t="s">
        <v>162</v>
      </c>
      <c r="F111" s="27" t="s">
        <v>162</v>
      </c>
      <c r="G111" s="27" t="s">
        <v>166</v>
      </c>
      <c r="H111" s="118">
        <v>199</v>
      </c>
    </row>
    <row r="112" spans="1:8">
      <c r="A112" s="36" t="s">
        <v>315</v>
      </c>
      <c r="B112" s="27" t="s">
        <v>155</v>
      </c>
      <c r="C112" s="114">
        <v>6.05</v>
      </c>
      <c r="D112" s="31">
        <v>14.8</v>
      </c>
      <c r="E112" s="115">
        <v>0.45500000000000002</v>
      </c>
      <c r="F112" s="27">
        <v>551</v>
      </c>
      <c r="G112" s="27" t="s">
        <v>166</v>
      </c>
      <c r="H112" s="118">
        <v>88</v>
      </c>
    </row>
    <row r="113" spans="1:8">
      <c r="A113" s="36" t="s">
        <v>316</v>
      </c>
      <c r="B113" s="27" t="s">
        <v>317</v>
      </c>
      <c r="C113" s="114">
        <v>5.86</v>
      </c>
      <c r="D113" s="31">
        <v>18</v>
      </c>
      <c r="E113" s="115">
        <v>0.54</v>
      </c>
      <c r="F113" s="118">
        <v>25.3</v>
      </c>
      <c r="G113" s="118">
        <v>75</v>
      </c>
      <c r="H113" s="118">
        <v>10</v>
      </c>
    </row>
    <row r="114" spans="1:8">
      <c r="A114" s="180" t="s">
        <v>318</v>
      </c>
      <c r="B114" s="24" t="s">
        <v>251</v>
      </c>
      <c r="C114" s="217">
        <v>5.2</v>
      </c>
      <c r="D114" s="24" t="s">
        <v>162</v>
      </c>
      <c r="E114" s="24" t="s">
        <v>162</v>
      </c>
      <c r="F114" s="24" t="s">
        <v>162</v>
      </c>
      <c r="G114" s="24" t="s">
        <v>162</v>
      </c>
      <c r="H114" s="181">
        <v>4</v>
      </c>
    </row>
    <row r="115" spans="1:8">
      <c r="A115" s="99" t="s">
        <v>320</v>
      </c>
      <c r="B115" s="206"/>
      <c r="C115" s="159"/>
      <c r="D115" s="155"/>
      <c r="E115" s="155"/>
      <c r="F115" s="155"/>
      <c r="G115" s="155"/>
      <c r="H115" s="161"/>
    </row>
    <row r="116" spans="1:8">
      <c r="A116" t="s">
        <v>321</v>
      </c>
      <c r="B116" s="80" t="s">
        <v>155</v>
      </c>
      <c r="C116" s="87">
        <v>6.88</v>
      </c>
      <c r="D116" s="27">
        <v>12.9</v>
      </c>
      <c r="E116" s="27">
        <v>9.1999999999999993</v>
      </c>
      <c r="F116" s="27">
        <v>1056</v>
      </c>
      <c r="G116" s="27" t="s">
        <v>166</v>
      </c>
      <c r="H116" s="118">
        <v>251</v>
      </c>
    </row>
    <row r="117" spans="1:8">
      <c r="A117" t="s">
        <v>322</v>
      </c>
      <c r="B117" s="80" t="s">
        <v>155</v>
      </c>
      <c r="C117" s="87">
        <v>6.96</v>
      </c>
      <c r="D117" s="27">
        <v>12.4</v>
      </c>
      <c r="E117" s="27">
        <v>4.5</v>
      </c>
      <c r="F117" s="27">
        <v>566</v>
      </c>
      <c r="G117" s="27" t="s">
        <v>162</v>
      </c>
      <c r="H117" s="118">
        <v>225</v>
      </c>
    </row>
    <row r="118" spans="1:8">
      <c r="A118" t="s">
        <v>323</v>
      </c>
      <c r="B118" s="80" t="s">
        <v>155</v>
      </c>
      <c r="C118" s="87">
        <v>6.73</v>
      </c>
      <c r="D118" s="27">
        <v>13.3</v>
      </c>
      <c r="E118" s="27">
        <v>6.75</v>
      </c>
      <c r="F118" s="27">
        <v>431</v>
      </c>
      <c r="G118" s="27" t="s">
        <v>162</v>
      </c>
      <c r="H118" s="118">
        <v>156</v>
      </c>
    </row>
    <row r="119" spans="1:8">
      <c r="A119" s="38" t="s">
        <v>324</v>
      </c>
      <c r="B119" s="37" t="s">
        <v>187</v>
      </c>
      <c r="C119" s="183">
        <v>5.31</v>
      </c>
      <c r="D119" s="24" t="s">
        <v>162</v>
      </c>
      <c r="E119" s="24" t="s">
        <v>162</v>
      </c>
      <c r="F119" s="24" t="s">
        <v>162</v>
      </c>
      <c r="G119" s="24" t="s">
        <v>162</v>
      </c>
      <c r="H119" s="181" t="s">
        <v>189</v>
      </c>
    </row>
  </sheetData>
  <mergeCells count="1">
    <mergeCell ref="B1:H1"/>
  </mergeCells>
  <conditionalFormatting sqref="C10:C21 C23:C38 C40:C58 C60:C77 C79:C101 C103:C110 C112:C114">
    <cfRule type="cellIs" dxfId="30" priority="1" operator="lessThan">
      <formula>6.5</formula>
    </cfRule>
    <cfRule type="cellIs" dxfId="29" priority="2" operator="greaterThan">
      <formula>8.5</formula>
    </cfRule>
  </conditionalFormatting>
  <pageMargins left="0.7" right="0.7" top="0.75" bottom="0.75" header="0.3" footer="0.3"/>
  <pageSetup scale="85" fitToHeight="10"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9F2EA-E7FD-834A-84F8-11A3FF5BEBC4}">
  <dimension ref="A1:F119"/>
  <sheetViews>
    <sheetView workbookViewId="0">
      <selection activeCell="J22" sqref="J22"/>
    </sheetView>
  </sheetViews>
  <sheetFormatPr defaultColWidth="11.42578125" defaultRowHeight="15"/>
  <cols>
    <col min="1" max="1" width="17" bestFit="1" customWidth="1"/>
  </cols>
  <sheetData>
    <row r="1" spans="1:6">
      <c r="A1" s="238" t="s">
        <v>1</v>
      </c>
      <c r="B1" s="238"/>
      <c r="C1" s="238"/>
      <c r="D1" s="238"/>
      <c r="E1" s="238"/>
      <c r="F1" s="238"/>
    </row>
    <row r="2" spans="1:6" ht="17.100000000000001">
      <c r="A2" s="3"/>
      <c r="B2" s="5" t="s">
        <v>18</v>
      </c>
      <c r="C2" s="4" t="s">
        <v>19</v>
      </c>
      <c r="D2" s="4" t="s">
        <v>20</v>
      </c>
      <c r="E2" s="4" t="s">
        <v>21</v>
      </c>
      <c r="F2" s="4" t="s">
        <v>22</v>
      </c>
    </row>
    <row r="3" spans="1:6">
      <c r="A3" s="23" t="s">
        <v>88</v>
      </c>
      <c r="B3" s="25" t="s">
        <v>91</v>
      </c>
      <c r="C3" s="24" t="s">
        <v>91</v>
      </c>
      <c r="D3" s="24" t="s">
        <v>91</v>
      </c>
      <c r="E3" s="24" t="s">
        <v>91</v>
      </c>
      <c r="F3" s="24" t="s">
        <v>91</v>
      </c>
    </row>
    <row r="4" spans="1:6">
      <c r="A4" s="39" t="s">
        <v>113</v>
      </c>
      <c r="B4" s="43">
        <v>0.1</v>
      </c>
      <c r="C4" s="6">
        <v>0.5</v>
      </c>
      <c r="D4" s="6">
        <v>0.5</v>
      </c>
      <c r="E4" s="44"/>
      <c r="F4" s="45">
        <v>0.44</v>
      </c>
    </row>
    <row r="5" spans="1:6">
      <c r="A5" s="57" t="s">
        <v>115</v>
      </c>
      <c r="B5" s="63">
        <v>2E-3</v>
      </c>
      <c r="C5" s="58">
        <v>0.01</v>
      </c>
      <c r="D5" s="64">
        <v>0.06</v>
      </c>
      <c r="E5" s="64">
        <v>0.01</v>
      </c>
      <c r="F5" s="58">
        <v>0.03</v>
      </c>
    </row>
    <row r="6" spans="1:6" ht="17.100000000000001">
      <c r="A6" s="72" t="s">
        <v>118</v>
      </c>
      <c r="B6" s="74" t="s">
        <v>119</v>
      </c>
      <c r="E6" s="27"/>
      <c r="F6" s="75" t="s">
        <v>120</v>
      </c>
    </row>
    <row r="7" spans="1:6" ht="17.100000000000001">
      <c r="A7" s="88" t="s">
        <v>135</v>
      </c>
      <c r="B7" s="89" t="s">
        <v>137</v>
      </c>
      <c r="C7" s="90" t="s">
        <v>138</v>
      </c>
      <c r="D7" s="90" t="s">
        <v>138</v>
      </c>
      <c r="E7" s="90" t="s">
        <v>139</v>
      </c>
      <c r="F7" s="27"/>
    </row>
    <row r="8" spans="1:6">
      <c r="A8" s="34"/>
      <c r="F8" s="38"/>
    </row>
    <row r="9" spans="1:6">
      <c r="A9" s="98" t="s">
        <v>153</v>
      </c>
      <c r="B9" s="105"/>
      <c r="C9" s="102"/>
      <c r="D9" s="106"/>
      <c r="E9" s="106"/>
      <c r="F9" s="102"/>
    </row>
    <row r="10" spans="1:6">
      <c r="A10" s="36" t="s">
        <v>154</v>
      </c>
      <c r="B10" s="114">
        <v>1.2583742110351461</v>
      </c>
      <c r="C10" s="87">
        <v>4.7872655407703837</v>
      </c>
      <c r="D10" s="117">
        <v>13.30630011586365</v>
      </c>
      <c r="E10" s="87">
        <v>0.03</v>
      </c>
      <c r="F10" s="87">
        <v>2.620835961340986</v>
      </c>
    </row>
    <row r="11" spans="1:6">
      <c r="A11" s="36" t="s">
        <v>165</v>
      </c>
      <c r="B11" s="134">
        <v>0.12330138580888869</v>
      </c>
      <c r="C11" s="117">
        <v>28.419205809155034</v>
      </c>
      <c r="D11" s="117">
        <v>21.75786918528588</v>
      </c>
      <c r="E11" s="87">
        <v>0.19</v>
      </c>
      <c r="F11" s="87">
        <v>0.75000523142294406</v>
      </c>
    </row>
    <row r="12" spans="1:6">
      <c r="A12" s="36" t="s">
        <v>169</v>
      </c>
      <c r="B12" s="134">
        <v>0.10190206781337109</v>
      </c>
      <c r="C12" s="117">
        <v>12.451078561388867</v>
      </c>
      <c r="D12" s="117">
        <v>25.323295613644149</v>
      </c>
      <c r="E12" s="87">
        <v>0.02</v>
      </c>
      <c r="F12" s="87">
        <v>2.1757299870152575</v>
      </c>
    </row>
    <row r="13" spans="1:6">
      <c r="A13" s="36" t="s">
        <v>171</v>
      </c>
      <c r="B13" s="134">
        <v>8.1891600425946856E-2</v>
      </c>
      <c r="C13" s="87">
        <v>7.4175215971277737</v>
      </c>
      <c r="D13" s="117">
        <v>49.861086353961717</v>
      </c>
      <c r="E13" s="87" t="s">
        <v>162</v>
      </c>
      <c r="F13" s="87" t="s">
        <v>173</v>
      </c>
    </row>
    <row r="14" spans="1:6">
      <c r="A14" s="36" t="s">
        <v>175</v>
      </c>
      <c r="B14" s="134">
        <v>0.10563423307767407</v>
      </c>
      <c r="C14" s="117">
        <v>18.107267011563192</v>
      </c>
      <c r="D14" s="117">
        <v>32.084147990771612</v>
      </c>
      <c r="E14" s="87">
        <v>0.12</v>
      </c>
      <c r="F14" s="87">
        <v>6.6854037731402629</v>
      </c>
    </row>
    <row r="15" spans="1:6">
      <c r="A15" s="36" t="s">
        <v>177</v>
      </c>
      <c r="B15" s="134">
        <v>0.1523667772794168</v>
      </c>
      <c r="C15" s="118">
        <v>128.01720593911196</v>
      </c>
      <c r="D15" s="117">
        <v>18.180292292048382</v>
      </c>
      <c r="E15" s="87">
        <v>7.0000000000000007E-2</v>
      </c>
      <c r="F15" s="87">
        <v>1.341488956620239</v>
      </c>
    </row>
    <row r="16" spans="1:6">
      <c r="A16" s="36" t="s">
        <v>179</v>
      </c>
      <c r="B16" s="134">
        <v>0.14111027052202879</v>
      </c>
      <c r="C16" s="117">
        <v>14.214014710516894</v>
      </c>
      <c r="D16" s="117">
        <v>80.73685603781945</v>
      </c>
      <c r="E16" s="87">
        <v>0.03</v>
      </c>
      <c r="F16" s="87">
        <v>4.6921088376996174</v>
      </c>
    </row>
    <row r="17" spans="1:6">
      <c r="A17" s="36" t="s">
        <v>180</v>
      </c>
      <c r="B17" s="134">
        <v>0.10482772914978919</v>
      </c>
      <c r="C17" s="117">
        <v>15.496369058197629</v>
      </c>
      <c r="D17" s="117">
        <v>30.591585971453224</v>
      </c>
      <c r="E17" s="87">
        <v>0.1</v>
      </c>
      <c r="F17" s="87">
        <v>6.6582115621979296</v>
      </c>
    </row>
    <row r="18" spans="1:6">
      <c r="A18" s="36" t="s">
        <v>181</v>
      </c>
      <c r="B18" s="134">
        <v>8.1623177187834531E-2</v>
      </c>
      <c r="C18" s="117">
        <v>12.595658402579483</v>
      </c>
      <c r="D18" s="117">
        <v>41.471960048921929</v>
      </c>
      <c r="E18" s="87">
        <v>0.03</v>
      </c>
      <c r="F18" s="87">
        <v>7.079168082051682</v>
      </c>
    </row>
    <row r="19" spans="1:6">
      <c r="A19" s="36" t="s">
        <v>182</v>
      </c>
      <c r="B19" s="134">
        <v>9.4992320028671862E-2</v>
      </c>
      <c r="C19" s="117">
        <v>49.566042993926231</v>
      </c>
      <c r="D19" s="117">
        <v>56.337177414568323</v>
      </c>
      <c r="E19" s="87">
        <v>0.04</v>
      </c>
      <c r="F19" s="87">
        <v>4.0454943635833125</v>
      </c>
    </row>
    <row r="20" spans="1:6">
      <c r="A20" s="36" t="s">
        <v>183</v>
      </c>
      <c r="B20" s="134">
        <v>0.26895409921813501</v>
      </c>
      <c r="C20" s="117">
        <v>51.810575868433652</v>
      </c>
      <c r="D20" s="117">
        <v>17.081054476145784</v>
      </c>
      <c r="E20" s="87">
        <v>0.09</v>
      </c>
      <c r="F20" s="87">
        <v>3.9902110206629242</v>
      </c>
    </row>
    <row r="21" spans="1:6">
      <c r="A21" s="36" t="s">
        <v>186</v>
      </c>
      <c r="B21" s="134" t="s">
        <v>190</v>
      </c>
      <c r="C21" s="147" t="s">
        <v>157</v>
      </c>
      <c r="D21" s="147" t="s">
        <v>185</v>
      </c>
      <c r="E21" s="147" t="s">
        <v>157</v>
      </c>
      <c r="F21" s="87">
        <v>0.22430155188484777</v>
      </c>
    </row>
    <row r="22" spans="1:6">
      <c r="A22" s="98" t="s">
        <v>193</v>
      </c>
      <c r="B22" s="158"/>
      <c r="C22" s="159"/>
      <c r="D22" s="159"/>
      <c r="E22" s="160"/>
      <c r="F22" s="159"/>
    </row>
    <row r="23" spans="1:6">
      <c r="A23" s="36" t="s">
        <v>195</v>
      </c>
      <c r="B23" s="134">
        <v>0.18380360847484123</v>
      </c>
      <c r="C23" s="87">
        <v>8.6427928645799188</v>
      </c>
      <c r="D23" s="117">
        <v>48.719824242492116</v>
      </c>
      <c r="E23" s="87">
        <v>0.03</v>
      </c>
      <c r="F23" s="87">
        <v>0.14702667911132394</v>
      </c>
    </row>
    <row r="24" spans="1:6">
      <c r="A24" s="36" t="s">
        <v>197</v>
      </c>
      <c r="B24" s="114">
        <v>1.3916778288944034</v>
      </c>
      <c r="C24" s="117">
        <v>69.99548493651379</v>
      </c>
      <c r="D24" s="117">
        <v>12.400082719354279</v>
      </c>
      <c r="E24" s="87">
        <v>7.0000000000000007E-2</v>
      </c>
      <c r="F24" s="87">
        <v>6.6781129874334877E-2</v>
      </c>
    </row>
    <row r="25" spans="1:6">
      <c r="A25" s="36" t="s">
        <v>198</v>
      </c>
      <c r="B25" s="134">
        <v>7.2559614845559242E-2</v>
      </c>
      <c r="C25" s="87">
        <v>9.1452908419043339</v>
      </c>
      <c r="D25" s="117">
        <v>59.990267666759692</v>
      </c>
      <c r="E25" s="87">
        <v>0.02</v>
      </c>
      <c r="F25" s="87">
        <v>3.268259159648967</v>
      </c>
    </row>
    <row r="26" spans="1:6">
      <c r="A26" s="36" t="s">
        <v>200</v>
      </c>
      <c r="B26" s="134">
        <v>7.028676576244984E-2</v>
      </c>
      <c r="C26" s="87">
        <v>3.5465832009068046</v>
      </c>
      <c r="D26" s="117">
        <v>26.185179108125254</v>
      </c>
      <c r="E26" s="87">
        <v>0.02</v>
      </c>
      <c r="F26" s="87">
        <v>7.0622296971207152</v>
      </c>
    </row>
    <row r="27" spans="1:6">
      <c r="A27" s="36" t="s">
        <v>202</v>
      </c>
      <c r="B27" s="134">
        <v>5.7418665593652385E-2</v>
      </c>
      <c r="C27" s="117">
        <v>17.567933332619621</v>
      </c>
      <c r="D27" s="117">
        <v>41.772157903533689</v>
      </c>
      <c r="E27" s="87">
        <v>0.02</v>
      </c>
      <c r="F27" s="117">
        <v>15.42832056125865</v>
      </c>
    </row>
    <row r="28" spans="1:6">
      <c r="A28" s="36" t="s">
        <v>204</v>
      </c>
      <c r="B28" s="134">
        <v>8.9911772442951413E-2</v>
      </c>
      <c r="C28" s="87">
        <v>6.5167985449167354</v>
      </c>
      <c r="D28" s="118">
        <v>195.00361932546522</v>
      </c>
      <c r="E28" s="87">
        <v>0.03</v>
      </c>
      <c r="F28" s="87">
        <v>0.11525207380834698</v>
      </c>
    </row>
    <row r="29" spans="1:6">
      <c r="A29" s="36" t="s">
        <v>206</v>
      </c>
      <c r="B29" s="134">
        <v>5.2397456045631709E-2</v>
      </c>
      <c r="C29" s="147">
        <v>0.68437496492181749</v>
      </c>
      <c r="D29" s="117">
        <v>16.17553848518158</v>
      </c>
      <c r="E29" s="87">
        <v>0.02</v>
      </c>
      <c r="F29" s="87">
        <v>0.21912088346988626</v>
      </c>
    </row>
    <row r="30" spans="1:6">
      <c r="A30" s="36" t="s">
        <v>208</v>
      </c>
      <c r="B30" s="134">
        <v>0.22444412707942021</v>
      </c>
      <c r="C30" s="118">
        <v>108.00402106238492</v>
      </c>
      <c r="D30" s="147">
        <v>7.6853026799360208E-2</v>
      </c>
      <c r="E30" s="87">
        <v>0.26</v>
      </c>
      <c r="F30" s="87">
        <v>1.1038348311846369</v>
      </c>
    </row>
    <row r="31" spans="1:6">
      <c r="A31" s="36" t="s">
        <v>211</v>
      </c>
      <c r="B31" s="134">
        <v>8.3890655642705522E-2</v>
      </c>
      <c r="C31" s="117">
        <v>14.446742344573163</v>
      </c>
      <c r="D31" s="117">
        <v>30.570759880600441</v>
      </c>
      <c r="E31" s="87">
        <v>0.03</v>
      </c>
      <c r="F31" s="117">
        <v>27.846893008096242</v>
      </c>
    </row>
    <row r="32" spans="1:6">
      <c r="A32" s="36" t="s">
        <v>213</v>
      </c>
      <c r="B32" s="134">
        <v>6.4440353350613849E-2</v>
      </c>
      <c r="C32" s="87">
        <v>7.3437504905806028</v>
      </c>
      <c r="D32" s="117">
        <v>22.082551702783732</v>
      </c>
      <c r="E32" s="87">
        <v>0.05</v>
      </c>
      <c r="F32" s="87">
        <v>8.3247226217054049</v>
      </c>
    </row>
    <row r="33" spans="1:6">
      <c r="A33" s="36" t="s">
        <v>214</v>
      </c>
      <c r="B33" s="134">
        <v>0.10642339052600459</v>
      </c>
      <c r="C33" s="117">
        <v>98.638297476468054</v>
      </c>
      <c r="D33" s="118">
        <v>107.13659849754636</v>
      </c>
      <c r="E33" s="87">
        <v>0.04</v>
      </c>
      <c r="F33" s="87">
        <v>2.2530019253577036</v>
      </c>
    </row>
    <row r="34" spans="1:6">
      <c r="A34" s="36" t="s">
        <v>215</v>
      </c>
      <c r="B34" s="114">
        <v>1.1042229849987721</v>
      </c>
      <c r="C34" s="117">
        <v>32.65290945005831</v>
      </c>
      <c r="D34" s="117">
        <v>18.116351318942044</v>
      </c>
      <c r="E34" s="87">
        <v>0.14000000000000001</v>
      </c>
      <c r="F34" s="87">
        <v>9.172796332512026E-2</v>
      </c>
    </row>
    <row r="35" spans="1:6">
      <c r="A35" s="36" t="s">
        <v>219</v>
      </c>
      <c r="B35" s="134">
        <v>0.55522281135778673</v>
      </c>
      <c r="C35" s="117">
        <v>47.769369634189722</v>
      </c>
      <c r="D35" s="118">
        <v>368.1883015820261</v>
      </c>
      <c r="E35" s="87">
        <v>0.02</v>
      </c>
      <c r="F35" s="87">
        <v>3.6884582993605179</v>
      </c>
    </row>
    <row r="36" spans="1:6">
      <c r="A36" s="36" t="s">
        <v>221</v>
      </c>
      <c r="B36" s="134">
        <v>5.7252851196398932E-2</v>
      </c>
      <c r="C36" s="87">
        <v>5.3580492087970235</v>
      </c>
      <c r="D36" s="117">
        <v>20.272344321619652</v>
      </c>
      <c r="E36" s="87">
        <v>0.03</v>
      </c>
      <c r="F36" s="87">
        <v>0.13684964584836343</v>
      </c>
    </row>
    <row r="37" spans="1:6">
      <c r="A37" s="36" t="s">
        <v>223</v>
      </c>
      <c r="B37" s="134">
        <v>0.1187365718026821</v>
      </c>
      <c r="C37" s="117">
        <v>53.208313460052771</v>
      </c>
      <c r="D37" s="117">
        <v>25.024897893081921</v>
      </c>
      <c r="E37" s="87">
        <v>0.04</v>
      </c>
      <c r="F37" s="87">
        <v>1.23465412444305</v>
      </c>
    </row>
    <row r="38" spans="1:6">
      <c r="A38" s="180" t="s">
        <v>224</v>
      </c>
      <c r="B38" s="134" t="s">
        <v>190</v>
      </c>
      <c r="C38" s="147" t="s">
        <v>157</v>
      </c>
      <c r="D38" s="147" t="s">
        <v>185</v>
      </c>
      <c r="E38" s="87" t="s">
        <v>157</v>
      </c>
      <c r="F38" s="87">
        <v>5.8502699952069304E-2</v>
      </c>
    </row>
    <row r="39" spans="1:6">
      <c r="A39" s="192" t="s">
        <v>226</v>
      </c>
      <c r="B39" s="105"/>
      <c r="C39" s="194"/>
      <c r="D39" s="194"/>
      <c r="E39" s="102"/>
      <c r="F39" s="194"/>
    </row>
    <row r="40" spans="1:6">
      <c r="A40" s="36" t="s">
        <v>227</v>
      </c>
      <c r="B40" s="134">
        <v>6.8158281503297363E-2</v>
      </c>
      <c r="C40" s="87">
        <v>7.9416734143977497</v>
      </c>
      <c r="D40" s="117">
        <v>44.335811780445738</v>
      </c>
      <c r="E40" s="87">
        <v>0.05</v>
      </c>
      <c r="F40" s="87">
        <v>2.0577041228161015</v>
      </c>
    </row>
    <row r="41" spans="1:6">
      <c r="A41" s="36" t="s">
        <v>228</v>
      </c>
      <c r="B41" s="134">
        <v>4.1521776935638251E-2</v>
      </c>
      <c r="C41" s="118">
        <v>307.3830406521941</v>
      </c>
      <c r="D41" s="117">
        <v>32.920215309035022</v>
      </c>
      <c r="E41" s="87">
        <v>0.08</v>
      </c>
      <c r="F41" s="87">
        <v>0.16785986937783298</v>
      </c>
    </row>
    <row r="42" spans="1:6">
      <c r="A42" s="36" t="s">
        <v>230</v>
      </c>
      <c r="B42" s="134">
        <v>0.10081142035933174</v>
      </c>
      <c r="C42" s="87">
        <v>8.0805199592288144</v>
      </c>
      <c r="D42" s="117">
        <v>29.091422482999629</v>
      </c>
      <c r="E42" s="87">
        <v>0.03</v>
      </c>
      <c r="F42" s="87">
        <v>0.58070691157216547</v>
      </c>
    </row>
    <row r="43" spans="1:6">
      <c r="A43" s="36" t="s">
        <v>232</v>
      </c>
      <c r="B43" s="134">
        <v>0.14864629454051637</v>
      </c>
      <c r="C43" s="87">
        <v>2.0332217905366456</v>
      </c>
      <c r="D43" s="117">
        <v>20.243948659220042</v>
      </c>
      <c r="E43" s="87">
        <v>0.02</v>
      </c>
      <c r="F43" s="117">
        <v>12.870960767331098</v>
      </c>
    </row>
    <row r="44" spans="1:6">
      <c r="A44" s="36" t="s">
        <v>233</v>
      </c>
      <c r="B44" s="134">
        <v>0.3015907399106354</v>
      </c>
      <c r="C44" s="117">
        <v>54.919384591815295</v>
      </c>
      <c r="D44" s="118">
        <v>301.2787039271733</v>
      </c>
      <c r="E44" s="87">
        <v>0.03</v>
      </c>
      <c r="F44" s="87">
        <v>2.1501159257342199</v>
      </c>
    </row>
    <row r="45" spans="1:6">
      <c r="A45" s="36" t="s">
        <v>234</v>
      </c>
      <c r="B45" s="114">
        <v>1.0432921679231053</v>
      </c>
      <c r="C45" s="117">
        <v>60.454631632321373</v>
      </c>
      <c r="D45" s="117">
        <v>22.489374127424092</v>
      </c>
      <c r="E45" s="87">
        <v>0.05</v>
      </c>
      <c r="F45" s="87">
        <v>9.8140463227390035E-2</v>
      </c>
    </row>
    <row r="46" spans="1:6">
      <c r="A46" s="36" t="s">
        <v>235</v>
      </c>
      <c r="B46" s="134">
        <v>0.10620478002264538</v>
      </c>
      <c r="C46" s="118">
        <v>114.86496993046846</v>
      </c>
      <c r="D46" s="117">
        <v>14.709371313179018</v>
      </c>
      <c r="E46" s="87">
        <v>0.05</v>
      </c>
      <c r="F46" s="87">
        <v>0.21282886473978943</v>
      </c>
    </row>
    <row r="47" spans="1:6">
      <c r="A47" s="36" t="s">
        <v>237</v>
      </c>
      <c r="B47" s="134">
        <v>0.12199493158427999</v>
      </c>
      <c r="C47" s="117">
        <v>75.571747592721039</v>
      </c>
      <c r="D47" s="87">
        <v>6.6146076943126797</v>
      </c>
      <c r="E47" s="87">
        <v>0.09</v>
      </c>
      <c r="F47" s="87">
        <v>0.26512519966997683</v>
      </c>
    </row>
    <row r="48" spans="1:6">
      <c r="A48" s="36" t="s">
        <v>238</v>
      </c>
      <c r="B48" s="134">
        <v>6.5502296942483398E-2</v>
      </c>
      <c r="C48" s="117">
        <v>18.191143023457894</v>
      </c>
      <c r="D48" s="117">
        <v>35.142375233229416</v>
      </c>
      <c r="E48" s="87">
        <v>0.04</v>
      </c>
      <c r="F48" s="87">
        <v>3.1565286049755557</v>
      </c>
    </row>
    <row r="49" spans="1:6">
      <c r="A49" s="36" t="s">
        <v>239</v>
      </c>
      <c r="B49" s="134">
        <v>0.22000050170716939</v>
      </c>
      <c r="C49" s="117">
        <v>86.124564987757552</v>
      </c>
      <c r="D49" s="117">
        <v>34.939331713637237</v>
      </c>
      <c r="E49" s="87">
        <v>0.04</v>
      </c>
      <c r="F49" s="87">
        <v>6.3352813081475725</v>
      </c>
    </row>
    <row r="50" spans="1:6">
      <c r="A50" s="36" t="s">
        <v>240</v>
      </c>
      <c r="B50" s="134">
        <v>0.12640312411518698</v>
      </c>
      <c r="C50" s="87">
        <v>7.0981311900048567</v>
      </c>
      <c r="D50" s="117">
        <v>74.712242702669542</v>
      </c>
      <c r="E50" s="87">
        <v>0.03</v>
      </c>
      <c r="F50" s="87" t="s">
        <v>241</v>
      </c>
    </row>
    <row r="51" spans="1:6">
      <c r="A51" s="36" t="s">
        <v>242</v>
      </c>
      <c r="B51" s="134">
        <v>0.28323425369409855</v>
      </c>
      <c r="C51" s="87">
        <v>1.5894203357794199</v>
      </c>
      <c r="D51" s="117">
        <v>35.239699955875345</v>
      </c>
      <c r="E51" s="87">
        <v>0.03</v>
      </c>
      <c r="F51" s="87">
        <v>0.30613117998264638</v>
      </c>
    </row>
    <row r="52" spans="1:6">
      <c r="A52" s="36" t="s">
        <v>243</v>
      </c>
      <c r="B52" s="134">
        <v>5.7346923098216304E-2</v>
      </c>
      <c r="C52" s="118">
        <v>101.97829771802076</v>
      </c>
      <c r="D52" s="117">
        <v>38.453224236650023</v>
      </c>
      <c r="E52" s="87">
        <v>0.04</v>
      </c>
      <c r="F52" s="87">
        <v>6.2012053361439694</v>
      </c>
    </row>
    <row r="53" spans="1:6">
      <c r="A53" s="36" t="s">
        <v>244</v>
      </c>
      <c r="B53" s="134">
        <v>0.10159823265993446</v>
      </c>
      <c r="C53" s="87">
        <v>4.4983179329456044</v>
      </c>
      <c r="D53" s="117">
        <v>39.512904858510069</v>
      </c>
      <c r="E53" s="87">
        <v>0.03</v>
      </c>
      <c r="F53" s="87">
        <v>7.5187549496213997</v>
      </c>
    </row>
    <row r="54" spans="1:6">
      <c r="A54" s="36" t="s">
        <v>245</v>
      </c>
      <c r="B54" s="134">
        <v>0.31953966577909587</v>
      </c>
      <c r="C54" s="117">
        <v>35.818587989555184</v>
      </c>
      <c r="D54" s="117">
        <v>26.828996923080684</v>
      </c>
      <c r="E54" s="87">
        <v>0.04</v>
      </c>
      <c r="F54" s="87">
        <v>0.79424820297098819</v>
      </c>
    </row>
    <row r="55" spans="1:6">
      <c r="A55" s="36" t="s">
        <v>246</v>
      </c>
      <c r="B55" s="134">
        <v>0.15346439341516924</v>
      </c>
      <c r="C55" s="117">
        <v>10.634584703744711</v>
      </c>
      <c r="D55" s="117">
        <v>38.264459893393919</v>
      </c>
      <c r="E55" s="87">
        <v>0.02</v>
      </c>
      <c r="F55" s="87" t="s">
        <v>247</v>
      </c>
    </row>
    <row r="56" spans="1:6">
      <c r="A56" s="36" t="s">
        <v>248</v>
      </c>
      <c r="B56" s="134">
        <v>0.10251850201984493</v>
      </c>
      <c r="C56" s="87">
        <v>3.8236172031543916</v>
      </c>
      <c r="D56" s="117">
        <v>42.573951670158252</v>
      </c>
      <c r="E56" s="87">
        <v>0.02</v>
      </c>
      <c r="F56" s="87">
        <v>0.43076141143518837</v>
      </c>
    </row>
    <row r="57" spans="1:6">
      <c r="A57" s="36" t="s">
        <v>249</v>
      </c>
      <c r="B57" s="134">
        <v>0.10453626944811344</v>
      </c>
      <c r="C57" s="117">
        <v>21.677873846419249</v>
      </c>
      <c r="D57" s="117">
        <v>53.037124711703562</v>
      </c>
      <c r="E57" s="87">
        <v>0.03</v>
      </c>
      <c r="F57" s="87">
        <v>0.28901609605917278</v>
      </c>
    </row>
    <row r="58" spans="1:6">
      <c r="A58" s="180" t="s">
        <v>250</v>
      </c>
      <c r="B58" s="134" t="s">
        <v>190</v>
      </c>
      <c r="C58" s="147" t="s">
        <v>157</v>
      </c>
      <c r="D58" s="147" t="s">
        <v>185</v>
      </c>
      <c r="E58" s="87" t="s">
        <v>157</v>
      </c>
      <c r="F58" s="87">
        <v>0.16244140749410929</v>
      </c>
    </row>
    <row r="59" spans="1:6">
      <c r="A59" s="98" t="s">
        <v>253</v>
      </c>
      <c r="B59" s="158"/>
      <c r="C59" s="159"/>
      <c r="D59" s="159"/>
      <c r="E59" s="160"/>
      <c r="F59" s="159"/>
    </row>
    <row r="60" spans="1:6">
      <c r="A60" s="36" t="s">
        <v>254</v>
      </c>
      <c r="B60" s="134">
        <v>0.36454381395258673</v>
      </c>
      <c r="C60" s="117">
        <v>16.24295541620328</v>
      </c>
      <c r="D60" s="117">
        <v>32.853812112834795</v>
      </c>
      <c r="E60" s="87">
        <v>0.03</v>
      </c>
      <c r="F60" s="87">
        <v>1.1196031052217978</v>
      </c>
    </row>
    <row r="61" spans="1:6">
      <c r="A61" s="36" t="s">
        <v>255</v>
      </c>
      <c r="B61" s="134">
        <v>4.009061261233051E-2</v>
      </c>
      <c r="C61" s="118">
        <v>583.77615421829523</v>
      </c>
      <c r="D61" s="117">
        <v>58.776436833129878</v>
      </c>
      <c r="E61" s="87">
        <v>0.12</v>
      </c>
      <c r="F61" s="87">
        <v>9.0840552473442298</v>
      </c>
    </row>
    <row r="62" spans="1:6">
      <c r="A62" s="36" t="s">
        <v>256</v>
      </c>
      <c r="B62" s="134">
        <v>0.19615820035514642</v>
      </c>
      <c r="C62" s="117">
        <v>10.97255770791401</v>
      </c>
      <c r="D62" s="117">
        <v>39.447852056750293</v>
      </c>
      <c r="E62" s="87">
        <v>0.04</v>
      </c>
      <c r="F62" s="87">
        <v>3.4565474432308663</v>
      </c>
    </row>
    <row r="63" spans="1:6">
      <c r="A63" s="36" t="s">
        <v>257</v>
      </c>
      <c r="B63" s="134">
        <v>0.10202148343394098</v>
      </c>
      <c r="C63" s="87">
        <v>2.7762378827063663</v>
      </c>
      <c r="D63" s="118">
        <v>224.84201847107153</v>
      </c>
      <c r="E63" s="87">
        <v>0.03</v>
      </c>
      <c r="F63" s="87">
        <v>0.40374601297814589</v>
      </c>
    </row>
    <row r="64" spans="1:6">
      <c r="A64" s="36" t="s">
        <v>258</v>
      </c>
      <c r="B64" s="134">
        <v>0.14735179444415794</v>
      </c>
      <c r="C64" s="117">
        <v>88.679283571751</v>
      </c>
      <c r="D64" s="117">
        <v>43.653965899085208</v>
      </c>
      <c r="E64" s="87">
        <v>0.04</v>
      </c>
      <c r="F64" s="117">
        <v>16.482764427646405</v>
      </c>
    </row>
    <row r="65" spans="1:6">
      <c r="A65" s="36" t="s">
        <v>259</v>
      </c>
      <c r="B65" s="134">
        <v>0.18617660236478406</v>
      </c>
      <c r="C65" s="117">
        <v>81.978585286609601</v>
      </c>
      <c r="D65" s="117">
        <v>34.655212742256118</v>
      </c>
      <c r="E65" s="87">
        <v>0.03</v>
      </c>
      <c r="F65" s="117">
        <v>10.589906722662649</v>
      </c>
    </row>
    <row r="66" spans="1:6">
      <c r="A66" s="36" t="s">
        <v>260</v>
      </c>
      <c r="B66" s="134">
        <v>0.17575258464139182</v>
      </c>
      <c r="C66" s="87">
        <v>3.763500721105288</v>
      </c>
      <c r="D66" s="117">
        <v>23.570734036854542</v>
      </c>
      <c r="E66" s="87">
        <v>0.02</v>
      </c>
      <c r="F66" s="87">
        <v>1.5193482863617067</v>
      </c>
    </row>
    <row r="67" spans="1:6">
      <c r="A67" s="36" t="s">
        <v>261</v>
      </c>
      <c r="B67" s="134">
        <v>9.8109742661689425E-2</v>
      </c>
      <c r="C67" s="87">
        <v>8.9590868940404889</v>
      </c>
      <c r="D67" s="117">
        <v>50.397402567241102</v>
      </c>
      <c r="E67" s="87">
        <v>0.02</v>
      </c>
      <c r="F67" s="87">
        <v>0.37813756826426226</v>
      </c>
    </row>
    <row r="68" spans="1:6">
      <c r="A68" s="36" t="s">
        <v>262</v>
      </c>
      <c r="B68" s="134">
        <v>0.11043324283882984</v>
      </c>
      <c r="C68" s="117">
        <v>15.400690494775295</v>
      </c>
      <c r="D68" s="117">
        <v>42.051386470713581</v>
      </c>
      <c r="E68" s="87">
        <v>0.03</v>
      </c>
      <c r="F68" s="87">
        <v>0.30403761786108652</v>
      </c>
    </row>
    <row r="69" spans="1:6">
      <c r="A69" s="36" t="s">
        <v>263</v>
      </c>
      <c r="B69" s="134">
        <v>7.2842011921875935E-2</v>
      </c>
      <c r="C69" s="117">
        <v>96.013526603733609</v>
      </c>
      <c r="D69" s="117">
        <v>63.756729747545329</v>
      </c>
      <c r="E69" s="87">
        <v>0.03</v>
      </c>
      <c r="F69" s="87">
        <v>9.0731499482809443</v>
      </c>
    </row>
    <row r="70" spans="1:6">
      <c r="A70" s="36" t="s">
        <v>264</v>
      </c>
      <c r="B70" s="134">
        <v>0.99888316748395956</v>
      </c>
      <c r="C70" s="117">
        <v>30.34268220057411</v>
      </c>
      <c r="D70" s="117">
        <v>24.424999235567523</v>
      </c>
      <c r="E70" s="87">
        <v>0.08</v>
      </c>
      <c r="F70" s="87">
        <v>1.5818822557175152</v>
      </c>
    </row>
    <row r="71" spans="1:6">
      <c r="A71" s="36" t="s">
        <v>265</v>
      </c>
      <c r="B71" s="134">
        <v>0.98031611270037311</v>
      </c>
      <c r="C71" s="117">
        <v>60.642174779457555</v>
      </c>
      <c r="D71" s="147" t="s">
        <v>185</v>
      </c>
      <c r="E71" s="87">
        <v>0.35</v>
      </c>
      <c r="F71" s="87" t="s">
        <v>266</v>
      </c>
    </row>
    <row r="72" spans="1:6">
      <c r="A72" s="36" t="s">
        <v>268</v>
      </c>
      <c r="B72" s="134">
        <v>9.5818082292604079E-2</v>
      </c>
      <c r="C72" s="117">
        <v>37.535720404438074</v>
      </c>
      <c r="D72" s="117">
        <v>30.470657081868218</v>
      </c>
      <c r="E72" s="87">
        <v>0.03</v>
      </c>
      <c r="F72" s="87">
        <v>5.7756883192670454</v>
      </c>
    </row>
    <row r="73" spans="1:6">
      <c r="A73" s="36" t="s">
        <v>269</v>
      </c>
      <c r="B73" s="114">
        <v>1.8405403964059066</v>
      </c>
      <c r="C73" s="118">
        <v>177.97236033738523</v>
      </c>
      <c r="D73" s="117">
        <v>13.588033009270752</v>
      </c>
      <c r="E73" s="87">
        <v>1.01</v>
      </c>
      <c r="F73" s="87">
        <v>0.22875710042976793</v>
      </c>
    </row>
    <row r="74" spans="1:6">
      <c r="A74" s="36" t="s">
        <v>270</v>
      </c>
      <c r="B74" s="134">
        <v>6.3676896627919033E-2</v>
      </c>
      <c r="C74" s="87">
        <v>8.1667281317771465</v>
      </c>
      <c r="D74" s="117">
        <v>23.750150230213599</v>
      </c>
      <c r="E74" s="87">
        <v>0.03</v>
      </c>
      <c r="F74" s="87">
        <v>1.3033428870552937</v>
      </c>
    </row>
    <row r="75" spans="1:6">
      <c r="A75" s="36" t="s">
        <v>271</v>
      </c>
      <c r="B75" s="134">
        <v>0.16077401821422194</v>
      </c>
      <c r="C75" s="117">
        <v>40.849967608356664</v>
      </c>
      <c r="D75" s="117">
        <v>34.554373766601095</v>
      </c>
      <c r="E75" s="87">
        <v>0.03</v>
      </c>
      <c r="F75" s="87">
        <v>3.4050676934369242</v>
      </c>
    </row>
    <row r="76" spans="1:6">
      <c r="A76" s="36" t="s">
        <v>272</v>
      </c>
      <c r="B76" s="134">
        <v>9.4230595861223329E-2</v>
      </c>
      <c r="C76" s="87">
        <v>1.45207730222747</v>
      </c>
      <c r="D76" s="117">
        <v>42.295223266446207</v>
      </c>
      <c r="E76" s="87">
        <v>0.01</v>
      </c>
      <c r="F76" s="87">
        <v>1.86967164792048</v>
      </c>
    </row>
    <row r="77" spans="1:6">
      <c r="A77" s="180" t="s">
        <v>273</v>
      </c>
      <c r="B77" s="134" t="s">
        <v>190</v>
      </c>
      <c r="C77" s="147" t="s">
        <v>157</v>
      </c>
      <c r="D77" s="147" t="s">
        <v>185</v>
      </c>
      <c r="E77" s="87" t="s">
        <v>157</v>
      </c>
      <c r="F77" s="87">
        <v>0.21410543978480673</v>
      </c>
    </row>
    <row r="78" spans="1:6">
      <c r="A78" s="98" t="s">
        <v>275</v>
      </c>
      <c r="B78" s="158"/>
      <c r="C78" s="159"/>
      <c r="D78" s="159"/>
      <c r="E78" s="160"/>
      <c r="F78" s="159"/>
    </row>
    <row r="79" spans="1:6">
      <c r="A79" s="36" t="s">
        <v>276</v>
      </c>
      <c r="B79" s="134">
        <v>0.11472515084487664</v>
      </c>
      <c r="C79" s="87">
        <v>4.0253932217917958</v>
      </c>
      <c r="D79" s="117">
        <v>25.756003201622125</v>
      </c>
      <c r="E79" s="87">
        <v>0.04</v>
      </c>
      <c r="F79" s="87">
        <v>5.146172155568566</v>
      </c>
    </row>
    <row r="80" spans="1:6">
      <c r="A80" s="36" t="s">
        <v>277</v>
      </c>
      <c r="B80" s="134">
        <v>0.34595883521445325</v>
      </c>
      <c r="C80" s="117">
        <v>16.552606959174735</v>
      </c>
      <c r="D80" s="117">
        <v>23.527547648620068</v>
      </c>
      <c r="E80" s="87">
        <v>0.05</v>
      </c>
      <c r="F80" s="87">
        <v>0.73996425682704703</v>
      </c>
    </row>
    <row r="81" spans="1:6">
      <c r="A81" s="36" t="s">
        <v>278</v>
      </c>
      <c r="B81" s="134">
        <v>0.13479849813701386</v>
      </c>
      <c r="C81" s="87">
        <v>2.2267619420685403</v>
      </c>
      <c r="D81" s="117">
        <v>32.435355941703477</v>
      </c>
      <c r="E81" s="87">
        <v>0.02</v>
      </c>
      <c r="F81" s="87">
        <v>0.27614657130008546</v>
      </c>
    </row>
    <row r="82" spans="1:6">
      <c r="A82" s="36" t="s">
        <v>279</v>
      </c>
      <c r="B82" s="134">
        <v>9.7757217186019735E-2</v>
      </c>
      <c r="C82" s="87">
        <v>3.7915567603077625</v>
      </c>
      <c r="D82" s="117">
        <v>31.860569048195952</v>
      </c>
      <c r="E82" s="87">
        <v>0.02</v>
      </c>
      <c r="F82" s="87">
        <v>6.6232582917041825</v>
      </c>
    </row>
    <row r="83" spans="1:6">
      <c r="A83" s="36" t="s">
        <v>280</v>
      </c>
      <c r="B83" s="134">
        <v>0.1294888348351573</v>
      </c>
      <c r="C83" s="87">
        <v>4.0232764690637639</v>
      </c>
      <c r="D83" s="117">
        <v>41.47489723320885</v>
      </c>
      <c r="E83" s="87">
        <v>0.03</v>
      </c>
      <c r="F83" s="87">
        <v>0.1178009897602753</v>
      </c>
    </row>
    <row r="84" spans="1:6">
      <c r="A84" s="36" t="s">
        <v>281</v>
      </c>
      <c r="B84" s="134">
        <v>5.4043796494224181E-2</v>
      </c>
      <c r="C84" s="87">
        <v>1.1161776960495258</v>
      </c>
      <c r="D84" s="117">
        <v>29.199573028878341</v>
      </c>
      <c r="E84" s="87">
        <v>0.03</v>
      </c>
      <c r="F84" s="87">
        <v>8.3842289741066995</v>
      </c>
    </row>
    <row r="85" spans="1:6">
      <c r="A85" s="36" t="s">
        <v>282</v>
      </c>
      <c r="B85" s="134">
        <v>6.5628164288498408E-2</v>
      </c>
      <c r="C85" s="117">
        <v>11.44624515626257</v>
      </c>
      <c r="D85" s="117">
        <v>29.719498454224141</v>
      </c>
      <c r="E85" s="87">
        <v>0.04</v>
      </c>
      <c r="F85" s="87">
        <v>7.4697954786705418</v>
      </c>
    </row>
    <row r="86" spans="1:6">
      <c r="A86" s="36" t="s">
        <v>283</v>
      </c>
      <c r="B86" s="134">
        <v>0.11012792292732584</v>
      </c>
      <c r="C86" s="118">
        <v>567.86028582254698</v>
      </c>
      <c r="D86" s="117">
        <v>71.568157910609983</v>
      </c>
      <c r="E86" s="87">
        <v>0.12</v>
      </c>
      <c r="F86" s="87">
        <v>3.3379922477003627</v>
      </c>
    </row>
    <row r="87" spans="1:6">
      <c r="A87" s="36" t="s">
        <v>284</v>
      </c>
      <c r="B87" s="134">
        <v>0.11613425628268864</v>
      </c>
      <c r="C87" s="117">
        <v>79.279553312804566</v>
      </c>
      <c r="D87" s="117">
        <v>56.756106666131352</v>
      </c>
      <c r="E87" s="87">
        <v>0.03</v>
      </c>
      <c r="F87" s="87">
        <v>1.2892137400286421</v>
      </c>
    </row>
    <row r="88" spans="1:6">
      <c r="A88" s="36" t="s">
        <v>285</v>
      </c>
      <c r="B88" s="134">
        <v>0.11361786001728792</v>
      </c>
      <c r="C88" s="118">
        <v>217.00077544514693</v>
      </c>
      <c r="D88" s="117">
        <v>37.989685533333507</v>
      </c>
      <c r="E88" s="87">
        <v>0.08</v>
      </c>
      <c r="F88" s="87">
        <v>0.59722081937378069</v>
      </c>
    </row>
    <row r="89" spans="1:6">
      <c r="A89" s="36" t="s">
        <v>286</v>
      </c>
      <c r="B89" s="134">
        <v>0.11495809270418816</v>
      </c>
      <c r="C89" s="87">
        <v>4.8260796803075818</v>
      </c>
      <c r="D89" s="117">
        <v>21.071794914987979</v>
      </c>
      <c r="E89" s="87">
        <v>0.02</v>
      </c>
      <c r="F89" s="87">
        <v>1.8977620113895637</v>
      </c>
    </row>
    <row r="90" spans="1:6">
      <c r="A90" s="36" t="s">
        <v>287</v>
      </c>
      <c r="B90" s="134">
        <v>0.10065164553780742</v>
      </c>
      <c r="C90" s="87">
        <v>6.6425400143746867</v>
      </c>
      <c r="D90" s="117">
        <v>20.658795562262693</v>
      </c>
      <c r="E90" s="87">
        <v>0.02</v>
      </c>
      <c r="F90" s="87">
        <v>1.3106770273625767</v>
      </c>
    </row>
    <row r="91" spans="1:6">
      <c r="A91" s="36" t="s">
        <v>288</v>
      </c>
      <c r="B91" s="114">
        <v>1.397344531603774</v>
      </c>
      <c r="C91" s="87">
        <v>8.5417171032912282</v>
      </c>
      <c r="D91" s="117">
        <v>26.808925651903902</v>
      </c>
      <c r="E91" s="87">
        <v>0.06</v>
      </c>
      <c r="F91" s="87">
        <v>6.2277085500292939</v>
      </c>
    </row>
    <row r="92" spans="1:6">
      <c r="A92" s="36" t="s">
        <v>289</v>
      </c>
      <c r="B92" s="134">
        <v>7.5959873810454326E-2</v>
      </c>
      <c r="C92" s="117">
        <v>10.95999393945168</v>
      </c>
      <c r="D92" s="117">
        <v>40.991029157824663</v>
      </c>
      <c r="E92" s="87">
        <v>0.03</v>
      </c>
      <c r="F92" s="117">
        <v>26.766968906339233</v>
      </c>
    </row>
    <row r="93" spans="1:6">
      <c r="A93" s="36" t="s">
        <v>290</v>
      </c>
      <c r="B93" s="134">
        <v>8.6207485549437343E-2</v>
      </c>
      <c r="C93" s="87">
        <v>6.4895674937616521</v>
      </c>
      <c r="D93" s="117">
        <v>45.343797642667063</v>
      </c>
      <c r="E93" s="87">
        <v>0.03</v>
      </c>
      <c r="F93" s="87">
        <v>0.17875091192629455</v>
      </c>
    </row>
    <row r="94" spans="1:6">
      <c r="A94" s="36" t="s">
        <v>291</v>
      </c>
      <c r="B94" s="134">
        <v>0.17760644628491376</v>
      </c>
      <c r="C94" s="87">
        <v>2.7248252849243166</v>
      </c>
      <c r="D94" s="117">
        <v>31.747500438053219</v>
      </c>
      <c r="E94" s="87">
        <v>0.03</v>
      </c>
      <c r="F94" s="87">
        <v>2.3114059424771796</v>
      </c>
    </row>
    <row r="95" spans="1:6">
      <c r="A95" s="36" t="s">
        <v>292</v>
      </c>
      <c r="B95" s="134">
        <v>9.393701491260037E-2</v>
      </c>
      <c r="C95" s="87">
        <v>4.9992583318892949</v>
      </c>
      <c r="D95" s="117">
        <v>32.994504880015825</v>
      </c>
      <c r="E95" s="87">
        <v>0.02</v>
      </c>
      <c r="F95" s="117">
        <v>11.475315468179582</v>
      </c>
    </row>
    <row r="96" spans="1:6">
      <c r="A96" s="36" t="s">
        <v>293</v>
      </c>
      <c r="B96" s="134">
        <v>0.19507870534586885</v>
      </c>
      <c r="C96" s="117">
        <v>51.078840614782642</v>
      </c>
      <c r="D96" s="117">
        <v>32.842857664571916</v>
      </c>
      <c r="E96" s="87">
        <v>0.05</v>
      </c>
      <c r="F96" s="87">
        <v>2.2409693546480765</v>
      </c>
    </row>
    <row r="97" spans="1:6">
      <c r="A97" s="36" t="s">
        <v>294</v>
      </c>
      <c r="B97" s="134">
        <v>0.13095200838446711</v>
      </c>
      <c r="C97" s="118">
        <v>285.92293603925202</v>
      </c>
      <c r="D97" s="117">
        <v>53.156399114408281</v>
      </c>
      <c r="E97" s="87">
        <v>7.0000000000000007E-2</v>
      </c>
      <c r="F97" s="87">
        <v>0.1912526107608849</v>
      </c>
    </row>
    <row r="98" spans="1:6">
      <c r="A98" s="36" t="s">
        <v>295</v>
      </c>
      <c r="B98" s="134">
        <v>7.1680870962465143E-2</v>
      </c>
      <c r="C98" s="118">
        <v>159.27926325814531</v>
      </c>
      <c r="D98" s="117">
        <v>26.175007676476415</v>
      </c>
      <c r="E98" s="87">
        <v>0.04</v>
      </c>
      <c r="F98" s="87">
        <v>2.4670300490985198</v>
      </c>
    </row>
    <row r="99" spans="1:6">
      <c r="A99" s="36" t="s">
        <v>296</v>
      </c>
      <c r="B99" s="134">
        <v>0.31957692781371749</v>
      </c>
      <c r="C99" s="117">
        <v>17.157897535262936</v>
      </c>
      <c r="D99" s="117">
        <v>22.955102623429891</v>
      </c>
      <c r="E99" s="87">
        <v>0.04</v>
      </c>
      <c r="F99" s="87">
        <v>0.32675224117395157</v>
      </c>
    </row>
    <row r="100" spans="1:6">
      <c r="A100" s="36" t="s">
        <v>297</v>
      </c>
      <c r="B100" s="134">
        <v>9.0031156730275133E-2</v>
      </c>
      <c r="C100" s="87">
        <v>2.861087929755572</v>
      </c>
      <c r="D100" s="118">
        <v>115.26716286802295</v>
      </c>
      <c r="E100" s="87">
        <v>0.03</v>
      </c>
      <c r="F100" s="87">
        <v>0.29928204967443356</v>
      </c>
    </row>
    <row r="101" spans="1:6">
      <c r="A101" s="180" t="s">
        <v>298</v>
      </c>
      <c r="B101" s="188" t="s">
        <v>190</v>
      </c>
      <c r="C101" s="184" t="s">
        <v>157</v>
      </c>
      <c r="D101" s="184" t="s">
        <v>185</v>
      </c>
      <c r="E101" s="183" t="s">
        <v>157</v>
      </c>
      <c r="F101" s="183">
        <v>7.4809864426489847E-2</v>
      </c>
    </row>
    <row r="102" spans="1:6">
      <c r="A102" s="98" t="s">
        <v>300</v>
      </c>
      <c r="B102" s="158"/>
      <c r="C102" s="159"/>
      <c r="D102" s="159"/>
      <c r="E102" s="160"/>
      <c r="F102" s="159"/>
    </row>
    <row r="103" spans="1:6">
      <c r="A103" s="36" t="s">
        <v>301</v>
      </c>
      <c r="B103" s="134">
        <v>0.12883082034098572</v>
      </c>
      <c r="C103" s="117">
        <v>20.53619370048359</v>
      </c>
      <c r="D103" s="117">
        <v>55.92061168034666</v>
      </c>
      <c r="E103" s="147">
        <v>0.03</v>
      </c>
      <c r="F103" s="87">
        <v>1.5090106158437506</v>
      </c>
    </row>
    <row r="104" spans="1:6">
      <c r="A104" s="36" t="s">
        <v>302</v>
      </c>
      <c r="B104" s="114">
        <v>3.5213212276196715</v>
      </c>
      <c r="C104" s="118">
        <v>696.99884611942764</v>
      </c>
      <c r="D104" s="87">
        <v>9.6793904642299111</v>
      </c>
      <c r="E104" s="211">
        <v>5.81</v>
      </c>
      <c r="F104" s="87">
        <v>1.781236673790074</v>
      </c>
    </row>
    <row r="105" spans="1:6">
      <c r="A105" s="36" t="s">
        <v>303</v>
      </c>
      <c r="B105" s="134">
        <v>0.28748551951017293</v>
      </c>
      <c r="C105" s="117">
        <v>23.77295315581426</v>
      </c>
      <c r="D105" s="118">
        <v>109.68195033724108</v>
      </c>
      <c r="E105" s="87">
        <v>0.06</v>
      </c>
      <c r="F105" s="87">
        <v>6.3575167730330602</v>
      </c>
    </row>
    <row r="106" spans="1:6">
      <c r="A106" s="36" t="s">
        <v>304</v>
      </c>
      <c r="B106" s="134">
        <v>0.2421817796483228</v>
      </c>
      <c r="C106" s="117">
        <v>21.522576688404598</v>
      </c>
      <c r="D106" s="117">
        <v>72.138462887040035</v>
      </c>
      <c r="E106" s="147">
        <v>0.03</v>
      </c>
      <c r="F106" s="87" t="s">
        <v>305</v>
      </c>
    </row>
    <row r="107" spans="1:6">
      <c r="A107" s="36" t="s">
        <v>306</v>
      </c>
      <c r="B107" s="134">
        <v>0.39968130183904693</v>
      </c>
      <c r="C107" s="117">
        <v>52.735797836665377</v>
      </c>
      <c r="D107" s="118">
        <v>164.38461261119014</v>
      </c>
      <c r="E107" s="87">
        <v>0.21</v>
      </c>
      <c r="F107" s="87" t="s">
        <v>212</v>
      </c>
    </row>
    <row r="108" spans="1:6">
      <c r="A108" s="36" t="s">
        <v>307</v>
      </c>
      <c r="B108" s="114">
        <v>1.4321761718670984</v>
      </c>
      <c r="C108" s="118">
        <v>169.96039008697511</v>
      </c>
      <c r="D108" s="87">
        <v>1.0963081062167872</v>
      </c>
      <c r="E108" s="87">
        <v>0.13</v>
      </c>
      <c r="F108" s="87" t="s">
        <v>308</v>
      </c>
    </row>
    <row r="109" spans="1:6">
      <c r="A109" s="36" t="s">
        <v>309</v>
      </c>
      <c r="B109" s="134">
        <v>8.7939259684323298E-2</v>
      </c>
      <c r="C109" s="117">
        <v>26.399734952636326</v>
      </c>
      <c r="D109" s="87">
        <v>9.3379491147044771</v>
      </c>
      <c r="E109" s="87">
        <v>0.02</v>
      </c>
      <c r="F109" s="87" t="s">
        <v>216</v>
      </c>
    </row>
    <row r="110" spans="1:6">
      <c r="A110" s="36" t="s">
        <v>310</v>
      </c>
      <c r="B110" s="134">
        <v>0.17184573959430838</v>
      </c>
      <c r="C110" s="117">
        <v>17.584386932163298</v>
      </c>
      <c r="D110" s="117">
        <v>57.232030431942235</v>
      </c>
      <c r="E110" s="147">
        <v>0.03</v>
      </c>
      <c r="F110" s="147" t="s">
        <v>311</v>
      </c>
    </row>
    <row r="111" spans="1:6">
      <c r="A111" s="36" t="s">
        <v>312</v>
      </c>
      <c r="B111" s="134">
        <v>0.12602915723943373</v>
      </c>
      <c r="C111" s="118">
        <v>103.1469979463874</v>
      </c>
      <c r="D111" s="117">
        <v>52.136351651396247</v>
      </c>
      <c r="E111" s="87">
        <v>0.04</v>
      </c>
      <c r="F111" s="87" t="s">
        <v>314</v>
      </c>
    </row>
    <row r="112" spans="1:6">
      <c r="A112" s="36" t="s">
        <v>315</v>
      </c>
      <c r="B112" s="134">
        <v>8.1593864744178873E-2</v>
      </c>
      <c r="C112" s="117">
        <v>80.687861231500008</v>
      </c>
      <c r="D112" s="117">
        <v>47.751002090532893</v>
      </c>
      <c r="E112" s="147">
        <v>0.03</v>
      </c>
      <c r="F112" s="87">
        <v>0.87029941887363349</v>
      </c>
    </row>
    <row r="113" spans="1:6">
      <c r="A113" s="36" t="s">
        <v>316</v>
      </c>
      <c r="B113" s="134">
        <v>4.0136764356985006E-3</v>
      </c>
      <c r="C113" s="147">
        <v>0.1711391528267642</v>
      </c>
      <c r="D113" s="147">
        <v>0.40591210459926264</v>
      </c>
      <c r="E113" s="147" t="s">
        <v>157</v>
      </c>
      <c r="F113" s="87">
        <v>0.23752031132385071</v>
      </c>
    </row>
    <row r="114" spans="1:6">
      <c r="A114" s="180" t="s">
        <v>318</v>
      </c>
      <c r="B114" s="217" t="s">
        <v>190</v>
      </c>
      <c r="C114" s="184">
        <v>6.0532851429320883E-2</v>
      </c>
      <c r="D114" s="183" t="s">
        <v>185</v>
      </c>
      <c r="E114" s="184" t="s">
        <v>157</v>
      </c>
      <c r="F114" s="183">
        <v>0.15393723532817596</v>
      </c>
    </row>
    <row r="115" spans="1:6">
      <c r="A115" s="99" t="s">
        <v>320</v>
      </c>
      <c r="B115" s="220"/>
      <c r="C115" s="160"/>
      <c r="D115" s="159"/>
      <c r="E115" s="160"/>
      <c r="F115" s="159"/>
    </row>
    <row r="116" spans="1:6">
      <c r="A116" t="s">
        <v>321</v>
      </c>
      <c r="B116" s="134">
        <v>0.1703790505126847</v>
      </c>
      <c r="C116" s="118">
        <v>121.62040686627978</v>
      </c>
      <c r="D116" s="117">
        <v>82.537334500281375</v>
      </c>
      <c r="E116" s="147">
        <v>0.06</v>
      </c>
      <c r="F116" s="87">
        <v>0.43719949958417847</v>
      </c>
    </row>
    <row r="117" spans="1:6">
      <c r="A117" t="s">
        <v>322</v>
      </c>
      <c r="B117" s="134">
        <v>8.2187316662343204E-2</v>
      </c>
      <c r="C117" s="87">
        <v>4.0630451586771796</v>
      </c>
      <c r="D117" s="117">
        <v>27.65345550441894</v>
      </c>
      <c r="E117" s="147">
        <v>0.03</v>
      </c>
      <c r="F117" s="87">
        <v>1.4802658091815544</v>
      </c>
    </row>
    <row r="118" spans="1:6">
      <c r="A118" t="s">
        <v>323</v>
      </c>
      <c r="B118" s="134">
        <v>0.11508487665214513</v>
      </c>
      <c r="C118" s="87">
        <v>6.1899064838690672</v>
      </c>
      <c r="D118" s="117">
        <v>28.852924012802234</v>
      </c>
      <c r="E118" s="147">
        <v>0.03</v>
      </c>
      <c r="F118" s="117">
        <v>10.667468804093962</v>
      </c>
    </row>
    <row r="119" spans="1:6">
      <c r="A119" s="38" t="s">
        <v>324</v>
      </c>
      <c r="B119" s="188">
        <v>1.9143319039601654E-2</v>
      </c>
      <c r="C119" s="184" t="s">
        <v>157</v>
      </c>
      <c r="D119" s="184" t="s">
        <v>185</v>
      </c>
      <c r="E119" s="184" t="s">
        <v>157</v>
      </c>
      <c r="F119" s="183">
        <v>0.14102150506589886</v>
      </c>
    </row>
  </sheetData>
  <mergeCells count="1">
    <mergeCell ref="A1:F1"/>
  </mergeCells>
  <conditionalFormatting sqref="B10:B20 B23:B37 B40:B57 B60:B76 B79:B100 B103 B105:B113">
    <cfRule type="cellIs" dxfId="28" priority="3" operator="lessThan">
      <formula>0.002</formula>
    </cfRule>
  </conditionalFormatting>
  <conditionalFormatting sqref="B10:B20 B23:B37 B40:B57 B60:B76 B79:B100 B103:B112">
    <cfRule type="cellIs" dxfId="27" priority="5" operator="greaterThan">
      <formula>2</formula>
    </cfRule>
    <cfRule type="cellIs" dxfId="26" priority="6" operator="greaterThan">
      <formula>4</formula>
    </cfRule>
  </conditionalFormatting>
  <conditionalFormatting sqref="C10:D20 C23:D37 C40:D57 C60:D70 C71 C72:D76 C79:D100 C103:D113">
    <cfRule type="cellIs" dxfId="25" priority="4" operator="greaterThan">
      <formula>250</formula>
    </cfRule>
  </conditionalFormatting>
  <conditionalFormatting sqref="D10:D20 D23:D37 D40:D57 D60:D70 D72:D76 D79:D100 D103:D113">
    <cfRule type="cellIs" dxfId="24" priority="2" operator="lessThan">
      <formula>0.06</formula>
    </cfRule>
  </conditionalFormatting>
  <conditionalFormatting sqref="F10:F12 F14:F20 F23:F37 F40:F49 F51:F54 F56:F57 F60:F70 F72:F76 F79:F100 F103:F105 F112">
    <cfRule type="cellIs" dxfId="23" priority="1" operator="greaterThan">
      <formula>500</formula>
    </cfRule>
  </conditionalFormatting>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F885F6-05FB-9643-9021-B71DC737CFA5}">
  <sheetPr>
    <pageSetUpPr fitToPage="1"/>
  </sheetPr>
  <dimension ref="A1:L119"/>
  <sheetViews>
    <sheetView workbookViewId="0">
      <selection activeCell="C12" sqref="C12"/>
    </sheetView>
  </sheetViews>
  <sheetFormatPr defaultColWidth="11.42578125" defaultRowHeight="15"/>
  <cols>
    <col min="1" max="1" width="17" bestFit="1" customWidth="1"/>
  </cols>
  <sheetData>
    <row r="1" spans="1:12">
      <c r="A1" s="238" t="s">
        <v>4</v>
      </c>
      <c r="B1" s="238"/>
      <c r="C1" s="238"/>
      <c r="D1" s="238"/>
      <c r="E1" s="238"/>
      <c r="F1" s="238"/>
      <c r="G1" s="238"/>
      <c r="H1" s="238"/>
      <c r="I1" s="238"/>
      <c r="J1" s="238"/>
      <c r="K1" s="238"/>
      <c r="L1" s="238"/>
    </row>
    <row r="2" spans="1:12">
      <c r="A2" s="3"/>
      <c r="B2" s="5" t="s">
        <v>24</v>
      </c>
      <c r="C2" s="4" t="s">
        <v>25</v>
      </c>
      <c r="D2" s="4" t="s">
        <v>26</v>
      </c>
      <c r="E2" s="4" t="s">
        <v>27</v>
      </c>
      <c r="F2" s="4" t="s">
        <v>28</v>
      </c>
      <c r="G2" s="4" t="s">
        <v>29</v>
      </c>
      <c r="H2" s="4" t="s">
        <v>30</v>
      </c>
      <c r="I2" s="4" t="s">
        <v>31</v>
      </c>
      <c r="J2" s="4" t="s">
        <v>32</v>
      </c>
      <c r="K2" s="4" t="s">
        <v>33</v>
      </c>
      <c r="L2" s="4" t="s">
        <v>34</v>
      </c>
    </row>
    <row r="3" spans="1:12">
      <c r="A3" s="23" t="s">
        <v>88</v>
      </c>
      <c r="B3" s="25" t="s">
        <v>91</v>
      </c>
      <c r="C3" s="24" t="s">
        <v>91</v>
      </c>
      <c r="D3" s="24" t="s">
        <v>91</v>
      </c>
      <c r="E3" s="24" t="s">
        <v>91</v>
      </c>
      <c r="F3" s="24" t="s">
        <v>91</v>
      </c>
      <c r="G3" s="24" t="s">
        <v>91</v>
      </c>
      <c r="H3" s="24" t="s">
        <v>91</v>
      </c>
      <c r="I3" s="24" t="s">
        <v>91</v>
      </c>
      <c r="J3" s="24" t="s">
        <v>91</v>
      </c>
      <c r="K3" s="24" t="s">
        <v>91</v>
      </c>
      <c r="L3" s="24" t="s">
        <v>91</v>
      </c>
    </row>
    <row r="4" spans="1:12">
      <c r="A4" s="39" t="s">
        <v>113</v>
      </c>
      <c r="B4" s="47"/>
      <c r="C4" s="22"/>
      <c r="D4" s="22"/>
      <c r="E4" s="22"/>
      <c r="F4" s="22"/>
      <c r="G4" s="22"/>
      <c r="H4" s="22"/>
      <c r="I4" s="22"/>
      <c r="J4" s="22"/>
      <c r="K4" s="22"/>
      <c r="L4" s="22"/>
    </row>
    <row r="5" spans="1:12">
      <c r="A5" s="57" t="s">
        <v>115</v>
      </c>
      <c r="B5" s="63">
        <v>0.01</v>
      </c>
      <c r="C5" s="58">
        <v>5.0000000000000001E-3</v>
      </c>
      <c r="D5" s="58">
        <v>0.01</v>
      </c>
      <c r="E5" s="58">
        <v>5.0000000000000001E-3</v>
      </c>
      <c r="F5" s="58">
        <v>0.01</v>
      </c>
      <c r="G5" s="58">
        <v>0.01</v>
      </c>
      <c r="H5" s="58">
        <v>5.0000000000000001E-3</v>
      </c>
      <c r="I5" s="58">
        <v>0.01</v>
      </c>
      <c r="J5" s="58">
        <v>0.01</v>
      </c>
      <c r="K5" s="58">
        <v>0.01</v>
      </c>
      <c r="L5" s="58">
        <v>5.0000000000000001E-3</v>
      </c>
    </row>
    <row r="6" spans="1:12" ht="17.100000000000001">
      <c r="A6" s="72" t="s">
        <v>118</v>
      </c>
      <c r="B6" s="76"/>
      <c r="C6" s="77" t="s">
        <v>121</v>
      </c>
      <c r="D6" s="27"/>
      <c r="E6" s="27"/>
      <c r="F6" s="27"/>
      <c r="G6" s="27"/>
      <c r="H6" s="27"/>
      <c r="I6" s="27"/>
      <c r="J6" s="27"/>
      <c r="K6" s="27"/>
      <c r="L6" s="55"/>
    </row>
    <row r="7" spans="1:12" ht="17.100000000000001">
      <c r="A7" s="88" t="s">
        <v>135</v>
      </c>
      <c r="B7" s="89" t="s">
        <v>140</v>
      </c>
      <c r="C7" s="27"/>
      <c r="D7" s="27"/>
      <c r="E7" s="90" t="s">
        <v>141</v>
      </c>
      <c r="F7" s="27"/>
      <c r="G7" s="27"/>
      <c r="H7" s="90" t="s">
        <v>142</v>
      </c>
      <c r="I7" s="27"/>
      <c r="J7" s="27"/>
      <c r="K7" s="27"/>
      <c r="L7" s="91" t="s">
        <v>143</v>
      </c>
    </row>
    <row r="8" spans="1:12">
      <c r="A8" s="34"/>
      <c r="B8" s="35"/>
      <c r="C8" s="27"/>
      <c r="D8" s="27"/>
      <c r="E8" s="27"/>
      <c r="F8" s="27"/>
      <c r="G8" s="27"/>
      <c r="H8" s="27"/>
      <c r="I8" s="27"/>
      <c r="J8" s="27"/>
      <c r="K8" s="27"/>
      <c r="L8" s="27"/>
    </row>
    <row r="9" spans="1:12">
      <c r="A9" s="98" t="s">
        <v>153</v>
      </c>
      <c r="B9" s="105"/>
      <c r="C9" s="102"/>
      <c r="D9" s="102"/>
      <c r="E9" s="102"/>
      <c r="F9" s="102"/>
      <c r="G9" s="102"/>
      <c r="H9" s="102"/>
      <c r="I9" s="102"/>
      <c r="J9" s="102"/>
      <c r="K9" s="102"/>
      <c r="L9" s="102"/>
    </row>
    <row r="10" spans="1:12">
      <c r="A10" s="36" t="s">
        <v>154</v>
      </c>
      <c r="B10" s="35" t="s">
        <v>157</v>
      </c>
      <c r="C10" s="27">
        <v>7.0000000000000007E-2</v>
      </c>
      <c r="D10" s="27">
        <v>3.35</v>
      </c>
      <c r="E10" s="27" t="s">
        <v>158</v>
      </c>
      <c r="F10" s="27">
        <v>1.22</v>
      </c>
      <c r="G10" s="27">
        <v>1.71</v>
      </c>
      <c r="H10" s="27" t="s">
        <v>158</v>
      </c>
      <c r="I10" s="27">
        <v>267</v>
      </c>
      <c r="J10" s="27">
        <v>0.21</v>
      </c>
      <c r="K10" s="87">
        <v>4.7699999999999996</v>
      </c>
      <c r="L10" s="27">
        <v>0.11</v>
      </c>
    </row>
    <row r="11" spans="1:12">
      <c r="A11" s="36" t="s">
        <v>165</v>
      </c>
      <c r="B11" s="35">
        <v>0.01</v>
      </c>
      <c r="C11" s="27">
        <v>0.06</v>
      </c>
      <c r="D11" s="27">
        <v>89.5</v>
      </c>
      <c r="E11" s="27" t="s">
        <v>158</v>
      </c>
      <c r="F11" s="27">
        <v>1.96</v>
      </c>
      <c r="G11" s="27">
        <v>18.600000000000001</v>
      </c>
      <c r="H11" s="27" t="s">
        <v>158</v>
      </c>
      <c r="I11" s="27">
        <v>7.99</v>
      </c>
      <c r="J11" s="27" t="s">
        <v>167</v>
      </c>
      <c r="K11" s="87">
        <v>6.16</v>
      </c>
      <c r="L11" s="27">
        <v>0.46</v>
      </c>
    </row>
    <row r="12" spans="1:12">
      <c r="A12" s="36" t="s">
        <v>169</v>
      </c>
      <c r="B12" s="35">
        <v>0.01</v>
      </c>
      <c r="C12" s="27">
        <v>0.16</v>
      </c>
      <c r="D12" s="27">
        <v>72.400000000000006</v>
      </c>
      <c r="E12" s="27" t="s">
        <v>158</v>
      </c>
      <c r="F12" s="27">
        <v>1.42</v>
      </c>
      <c r="G12" s="27">
        <v>18.600000000000001</v>
      </c>
      <c r="H12" s="87">
        <v>0.01</v>
      </c>
      <c r="I12" s="27">
        <v>6.39</v>
      </c>
      <c r="J12" s="27" t="s">
        <v>167</v>
      </c>
      <c r="K12" s="87">
        <v>5.26</v>
      </c>
      <c r="L12" s="87">
        <v>0.4</v>
      </c>
    </row>
    <row r="13" spans="1:12">
      <c r="A13" s="36" t="s">
        <v>171</v>
      </c>
      <c r="B13" s="35">
        <v>0.01</v>
      </c>
      <c r="C13" s="27">
        <v>0.08</v>
      </c>
      <c r="D13" s="27">
        <v>62.8</v>
      </c>
      <c r="E13" s="27" t="s">
        <v>158</v>
      </c>
      <c r="F13" s="27">
        <v>2.14</v>
      </c>
      <c r="G13" s="27">
        <v>13.4</v>
      </c>
      <c r="H13" s="87">
        <v>0.1</v>
      </c>
      <c r="I13" s="27">
        <v>10.9</v>
      </c>
      <c r="J13" s="27" t="s">
        <v>167</v>
      </c>
      <c r="K13" s="87">
        <v>2.82</v>
      </c>
      <c r="L13" s="27">
        <v>0.33</v>
      </c>
    </row>
    <row r="14" spans="1:12">
      <c r="A14" s="36" t="s">
        <v>175</v>
      </c>
      <c r="B14" s="35">
        <v>0.01</v>
      </c>
      <c r="C14" s="27">
        <v>0.12</v>
      </c>
      <c r="D14" s="117">
        <v>55</v>
      </c>
      <c r="E14" s="27" t="s">
        <v>158</v>
      </c>
      <c r="F14" s="27">
        <v>1.46</v>
      </c>
      <c r="G14" s="27">
        <v>23.4</v>
      </c>
      <c r="H14" s="27" t="s">
        <v>158</v>
      </c>
      <c r="I14" s="117">
        <v>18</v>
      </c>
      <c r="J14" s="27" t="s">
        <v>167</v>
      </c>
      <c r="K14" s="87">
        <v>4.43</v>
      </c>
      <c r="L14" s="27">
        <v>0.63</v>
      </c>
    </row>
    <row r="15" spans="1:12">
      <c r="A15" s="36" t="s">
        <v>177</v>
      </c>
      <c r="B15" s="35">
        <v>0.01</v>
      </c>
      <c r="C15" s="27">
        <v>0.24</v>
      </c>
      <c r="D15" s="27">
        <v>78.099999999999994</v>
      </c>
      <c r="E15" s="87">
        <v>0.01</v>
      </c>
      <c r="F15" s="27">
        <v>2.02</v>
      </c>
      <c r="G15" s="27">
        <v>31.1</v>
      </c>
      <c r="H15" s="87">
        <v>0.01</v>
      </c>
      <c r="I15" s="27">
        <v>65.400000000000006</v>
      </c>
      <c r="J15" s="27" t="s">
        <v>178</v>
      </c>
      <c r="K15" s="87">
        <v>5.83</v>
      </c>
      <c r="L15" s="27">
        <v>2.14</v>
      </c>
    </row>
    <row r="16" spans="1:12">
      <c r="A16" s="36" t="s">
        <v>179</v>
      </c>
      <c r="B16" s="35">
        <v>0.01</v>
      </c>
      <c r="C16" s="27">
        <v>0.06</v>
      </c>
      <c r="D16" s="27">
        <v>85.3</v>
      </c>
      <c r="E16" s="27" t="s">
        <v>158</v>
      </c>
      <c r="F16" s="27">
        <v>1.87</v>
      </c>
      <c r="G16" s="27">
        <v>20.5</v>
      </c>
      <c r="H16" s="27" t="s">
        <v>158</v>
      </c>
      <c r="I16" s="87">
        <v>6.8</v>
      </c>
      <c r="J16" s="27" t="s">
        <v>167</v>
      </c>
      <c r="K16" s="87">
        <v>7.53</v>
      </c>
      <c r="L16" s="27">
        <v>0.32</v>
      </c>
    </row>
    <row r="17" spans="1:12">
      <c r="A17" s="36" t="s">
        <v>180</v>
      </c>
      <c r="B17" s="35">
        <v>0.01</v>
      </c>
      <c r="C17" s="27">
        <v>0.11</v>
      </c>
      <c r="D17" s="117">
        <v>75</v>
      </c>
      <c r="E17" s="27" t="s">
        <v>158</v>
      </c>
      <c r="F17" s="27">
        <v>1.55</v>
      </c>
      <c r="G17" s="27">
        <v>23.5</v>
      </c>
      <c r="H17" s="27" t="s">
        <v>158</v>
      </c>
      <c r="I17" s="27">
        <v>13.5</v>
      </c>
      <c r="J17" s="27" t="s">
        <v>167</v>
      </c>
      <c r="K17" s="87">
        <v>4.7</v>
      </c>
      <c r="L17" s="27">
        <v>0.55000000000000004</v>
      </c>
    </row>
    <row r="18" spans="1:12">
      <c r="A18" s="36" t="s">
        <v>181</v>
      </c>
      <c r="B18" s="35">
        <v>0.02</v>
      </c>
      <c r="C18" s="27">
        <v>0.08</v>
      </c>
      <c r="D18" s="27">
        <v>95.8</v>
      </c>
      <c r="E18" s="27" t="s">
        <v>158</v>
      </c>
      <c r="F18" s="27">
        <v>1.59</v>
      </c>
      <c r="G18" s="27">
        <v>15.4</v>
      </c>
      <c r="H18" s="27" t="s">
        <v>158</v>
      </c>
      <c r="I18" s="27">
        <v>8.9700000000000006</v>
      </c>
      <c r="J18" s="27" t="s">
        <v>178</v>
      </c>
      <c r="K18" s="87">
        <v>6.97</v>
      </c>
      <c r="L18" s="27">
        <v>0.44</v>
      </c>
    </row>
    <row r="19" spans="1:12">
      <c r="A19" s="36" t="s">
        <v>182</v>
      </c>
      <c r="B19" s="35">
        <v>0.02</v>
      </c>
      <c r="C19" s="27">
        <v>0.05</v>
      </c>
      <c r="D19" s="27">
        <v>88.3</v>
      </c>
      <c r="E19" s="27" t="s">
        <v>158</v>
      </c>
      <c r="F19" s="27">
        <v>1.71</v>
      </c>
      <c r="G19" s="27">
        <v>16.3</v>
      </c>
      <c r="H19" s="27" t="s">
        <v>158</v>
      </c>
      <c r="I19" s="27">
        <v>19.7</v>
      </c>
      <c r="J19" s="27" t="s">
        <v>167</v>
      </c>
      <c r="K19" s="87">
        <v>5.82</v>
      </c>
      <c r="L19" s="27">
        <v>0.23</v>
      </c>
    </row>
    <row r="20" spans="1:12">
      <c r="A20" s="36" t="s">
        <v>183</v>
      </c>
      <c r="B20" s="35">
        <v>0.01</v>
      </c>
      <c r="C20" s="27">
        <v>0.24</v>
      </c>
      <c r="D20" s="27">
        <v>45.3</v>
      </c>
      <c r="E20" s="27" t="s">
        <v>158</v>
      </c>
      <c r="F20" s="27">
        <v>2.29</v>
      </c>
      <c r="G20" s="27">
        <v>19.399999999999999</v>
      </c>
      <c r="H20" s="27" t="s">
        <v>158</v>
      </c>
      <c r="I20" s="27">
        <v>45.1</v>
      </c>
      <c r="J20" s="27" t="s">
        <v>167</v>
      </c>
      <c r="K20" s="87">
        <v>4.4400000000000004</v>
      </c>
      <c r="L20" s="27">
        <v>1.06</v>
      </c>
    </row>
    <row r="21" spans="1:12">
      <c r="A21" s="36" t="s">
        <v>186</v>
      </c>
      <c r="B21" s="35" t="s">
        <v>157</v>
      </c>
      <c r="C21" s="27" t="s">
        <v>158</v>
      </c>
      <c r="D21" s="147">
        <v>0.21</v>
      </c>
      <c r="E21" s="27" t="s">
        <v>158</v>
      </c>
      <c r="F21" s="27">
        <v>0.01</v>
      </c>
      <c r="G21" s="27">
        <v>0.01</v>
      </c>
      <c r="H21" s="27" t="s">
        <v>158</v>
      </c>
      <c r="I21" s="27" t="s">
        <v>157</v>
      </c>
      <c r="J21" s="27">
        <v>0.02</v>
      </c>
      <c r="K21" s="27">
        <v>0.02</v>
      </c>
      <c r="L21" s="27" t="s">
        <v>158</v>
      </c>
    </row>
    <row r="22" spans="1:12">
      <c r="A22" s="98" t="s">
        <v>193</v>
      </c>
      <c r="B22" s="164"/>
      <c r="C22" s="155"/>
      <c r="D22" s="155"/>
      <c r="E22" s="155"/>
      <c r="F22" s="155"/>
      <c r="G22" s="155"/>
      <c r="H22" s="155"/>
      <c r="I22" s="155"/>
      <c r="J22" s="155"/>
      <c r="K22" s="155"/>
      <c r="L22" s="155"/>
    </row>
    <row r="23" spans="1:12">
      <c r="A23" s="36" t="s">
        <v>195</v>
      </c>
      <c r="B23" s="35" t="s">
        <v>157</v>
      </c>
      <c r="C23" s="27">
        <v>0.08</v>
      </c>
      <c r="D23" s="27">
        <v>60.1</v>
      </c>
      <c r="E23" s="27" t="s">
        <v>158</v>
      </c>
      <c r="F23" s="27">
        <v>1.17</v>
      </c>
      <c r="G23" s="27">
        <v>16.600000000000001</v>
      </c>
      <c r="H23" s="87">
        <v>0.06</v>
      </c>
      <c r="I23" s="87">
        <v>8.8000000000000007</v>
      </c>
      <c r="J23" s="27">
        <v>0.03</v>
      </c>
      <c r="K23" s="87">
        <v>8.9600000000000009</v>
      </c>
      <c r="L23" s="27">
        <v>0.35</v>
      </c>
    </row>
    <row r="24" spans="1:12">
      <c r="A24" s="36" t="s">
        <v>197</v>
      </c>
      <c r="B24" s="35" t="s">
        <v>157</v>
      </c>
      <c r="C24" s="27">
        <v>0.36</v>
      </c>
      <c r="D24" s="27">
        <v>3.73</v>
      </c>
      <c r="E24" s="27" t="s">
        <v>158</v>
      </c>
      <c r="F24" s="27">
        <v>1.05</v>
      </c>
      <c r="G24" s="27">
        <v>1.21</v>
      </c>
      <c r="H24" s="87">
        <v>0.01</v>
      </c>
      <c r="I24" s="27">
        <v>232</v>
      </c>
      <c r="J24" s="27">
        <v>0.05</v>
      </c>
      <c r="K24" s="87">
        <v>4.18</v>
      </c>
      <c r="L24" s="27">
        <v>0.22</v>
      </c>
    </row>
    <row r="25" spans="1:12">
      <c r="A25" s="36" t="s">
        <v>198</v>
      </c>
      <c r="B25" s="35" t="s">
        <v>157</v>
      </c>
      <c r="C25" s="27">
        <v>0.13</v>
      </c>
      <c r="D25" s="27">
        <v>93.6</v>
      </c>
      <c r="E25" s="27" t="s">
        <v>158</v>
      </c>
      <c r="F25" s="27">
        <v>1.56</v>
      </c>
      <c r="G25" s="27">
        <v>14.8</v>
      </c>
      <c r="H25" s="87">
        <v>0.01</v>
      </c>
      <c r="I25" s="117">
        <v>12</v>
      </c>
      <c r="J25" s="27">
        <v>0.03</v>
      </c>
      <c r="K25" s="87">
        <v>6.23</v>
      </c>
      <c r="L25" s="27">
        <v>0.43</v>
      </c>
    </row>
    <row r="26" spans="1:12">
      <c r="A26" s="36" t="s">
        <v>200</v>
      </c>
      <c r="B26" s="35" t="s">
        <v>157</v>
      </c>
      <c r="C26" s="27">
        <v>0.17</v>
      </c>
      <c r="D26" s="27">
        <v>73.099999999999994</v>
      </c>
      <c r="E26" s="27" t="s">
        <v>158</v>
      </c>
      <c r="F26" s="87">
        <v>1.2</v>
      </c>
      <c r="G26" s="27">
        <v>12.9</v>
      </c>
      <c r="H26" s="27" t="s">
        <v>158</v>
      </c>
      <c r="I26" s="27">
        <v>4.7699999999999996</v>
      </c>
      <c r="J26" s="27">
        <v>0.03</v>
      </c>
      <c r="K26" s="87">
        <v>4.8600000000000003</v>
      </c>
      <c r="L26" s="27">
        <v>0.26</v>
      </c>
    </row>
    <row r="27" spans="1:12">
      <c r="A27" s="36" t="s">
        <v>202</v>
      </c>
      <c r="B27" s="35" t="s">
        <v>157</v>
      </c>
      <c r="C27" s="27">
        <v>0.12</v>
      </c>
      <c r="D27" s="27">
        <v>127</v>
      </c>
      <c r="E27" s="27" t="s">
        <v>158</v>
      </c>
      <c r="F27" s="27">
        <v>0.92</v>
      </c>
      <c r="G27" s="27">
        <v>12.3</v>
      </c>
      <c r="H27" s="27" t="s">
        <v>158</v>
      </c>
      <c r="I27" s="27">
        <v>6.66</v>
      </c>
      <c r="J27" s="27">
        <v>0.02</v>
      </c>
      <c r="K27" s="87">
        <v>5.42</v>
      </c>
      <c r="L27" s="27">
        <v>0.47</v>
      </c>
    </row>
    <row r="28" spans="1:12">
      <c r="A28" s="36" t="s">
        <v>204</v>
      </c>
      <c r="B28" s="35" t="s">
        <v>157</v>
      </c>
      <c r="C28" s="27">
        <v>0.06</v>
      </c>
      <c r="D28" s="27">
        <v>121</v>
      </c>
      <c r="E28" s="27" t="s">
        <v>158</v>
      </c>
      <c r="F28" s="27">
        <v>0.93</v>
      </c>
      <c r="G28" s="27">
        <v>4.51</v>
      </c>
      <c r="H28" s="87">
        <v>0.03</v>
      </c>
      <c r="I28" s="27">
        <v>6.13</v>
      </c>
      <c r="J28" s="27">
        <v>0.02</v>
      </c>
      <c r="K28" s="87">
        <v>5.35</v>
      </c>
      <c r="L28" s="27">
        <v>0.28000000000000003</v>
      </c>
    </row>
    <row r="29" spans="1:12">
      <c r="A29" s="36" t="s">
        <v>206</v>
      </c>
      <c r="B29" s="35" t="s">
        <v>157</v>
      </c>
      <c r="C29" s="27">
        <v>0.05</v>
      </c>
      <c r="D29" s="27">
        <v>39.700000000000003</v>
      </c>
      <c r="E29" s="87">
        <v>0.01</v>
      </c>
      <c r="F29" s="27">
        <v>0.51</v>
      </c>
      <c r="G29" s="27">
        <v>3.79</v>
      </c>
      <c r="H29" s="87">
        <v>0.04</v>
      </c>
      <c r="I29" s="27">
        <v>2.52</v>
      </c>
      <c r="J29" s="27">
        <v>0.02</v>
      </c>
      <c r="K29" s="87">
        <v>3.84</v>
      </c>
      <c r="L29" s="27">
        <v>0.11</v>
      </c>
    </row>
    <row r="30" spans="1:12">
      <c r="A30" s="36" t="s">
        <v>208</v>
      </c>
      <c r="B30" s="35" t="s">
        <v>157</v>
      </c>
      <c r="C30" s="27">
        <v>1.03</v>
      </c>
      <c r="D30" s="27">
        <v>108</v>
      </c>
      <c r="E30" s="87">
        <v>2.12</v>
      </c>
      <c r="F30" s="27">
        <v>2.23</v>
      </c>
      <c r="G30" s="27">
        <v>19.600000000000001</v>
      </c>
      <c r="H30" s="87">
        <v>0.15</v>
      </c>
      <c r="I30" s="117">
        <v>42</v>
      </c>
      <c r="J30" s="27">
        <v>0.17</v>
      </c>
      <c r="K30" s="87">
        <v>7.19</v>
      </c>
      <c r="L30" s="27">
        <v>1.1200000000000001</v>
      </c>
    </row>
    <row r="31" spans="1:12">
      <c r="A31" s="36" t="s">
        <v>211</v>
      </c>
      <c r="B31" s="35" t="s">
        <v>157</v>
      </c>
      <c r="C31" s="27">
        <v>0.06</v>
      </c>
      <c r="D31" s="27">
        <v>76.3</v>
      </c>
      <c r="E31" s="27" t="s">
        <v>158</v>
      </c>
      <c r="F31" s="27">
        <v>1.18</v>
      </c>
      <c r="G31" s="27">
        <v>16.2</v>
      </c>
      <c r="H31" s="27" t="s">
        <v>158</v>
      </c>
      <c r="I31" s="27">
        <v>4.13</v>
      </c>
      <c r="J31" s="27">
        <v>0.02</v>
      </c>
      <c r="K31" s="87">
        <v>4.28</v>
      </c>
      <c r="L31" s="27">
        <v>0.21</v>
      </c>
    </row>
    <row r="32" spans="1:12">
      <c r="A32" s="36" t="s">
        <v>213</v>
      </c>
      <c r="B32" s="35" t="s">
        <v>157</v>
      </c>
      <c r="C32" s="27">
        <v>0.16</v>
      </c>
      <c r="D32" s="27">
        <v>74.400000000000006</v>
      </c>
      <c r="E32" s="27" t="s">
        <v>158</v>
      </c>
      <c r="F32" s="27">
        <v>0.77</v>
      </c>
      <c r="G32" s="27">
        <v>12.4</v>
      </c>
      <c r="H32" s="27" t="s">
        <v>158</v>
      </c>
      <c r="I32" s="27">
        <v>9.77</v>
      </c>
      <c r="J32" s="27">
        <v>0.02</v>
      </c>
      <c r="K32" s="87">
        <v>5.13</v>
      </c>
      <c r="L32" s="27">
        <v>0.32</v>
      </c>
    </row>
    <row r="33" spans="1:12">
      <c r="A33" s="36" t="s">
        <v>214</v>
      </c>
      <c r="B33" s="35" t="s">
        <v>157</v>
      </c>
      <c r="C33" s="27">
        <v>0.05</v>
      </c>
      <c r="D33" s="27">
        <v>95.8</v>
      </c>
      <c r="E33" s="27" t="s">
        <v>158</v>
      </c>
      <c r="F33" s="27">
        <v>1.74</v>
      </c>
      <c r="G33" s="27">
        <v>19.7</v>
      </c>
      <c r="H33" s="27" t="s">
        <v>158</v>
      </c>
      <c r="I33" s="27">
        <v>59.9</v>
      </c>
      <c r="J33" s="27" t="s">
        <v>178</v>
      </c>
      <c r="K33" s="87">
        <v>4.82</v>
      </c>
      <c r="L33" s="27">
        <v>1.1200000000000001</v>
      </c>
    </row>
    <row r="34" spans="1:12">
      <c r="A34" s="36" t="s">
        <v>215</v>
      </c>
      <c r="B34" s="35" t="s">
        <v>157</v>
      </c>
      <c r="C34" s="27">
        <v>0.11</v>
      </c>
      <c r="D34" s="27">
        <v>13.3</v>
      </c>
      <c r="E34" s="27" t="s">
        <v>158</v>
      </c>
      <c r="F34" s="27">
        <v>2.12</v>
      </c>
      <c r="G34" s="27">
        <v>5.12</v>
      </c>
      <c r="H34" s="87">
        <v>0.01</v>
      </c>
      <c r="I34" s="27">
        <v>126</v>
      </c>
      <c r="J34" s="27">
        <v>0.04</v>
      </c>
      <c r="K34" s="87">
        <v>5.29</v>
      </c>
      <c r="L34" s="27">
        <v>0.97</v>
      </c>
    </row>
    <row r="35" spans="1:12">
      <c r="A35" s="36" t="s">
        <v>219</v>
      </c>
      <c r="B35" s="35">
        <v>13.5</v>
      </c>
      <c r="C35" s="27">
        <v>0.02</v>
      </c>
      <c r="D35" s="27">
        <v>64.599999999999994</v>
      </c>
      <c r="E35" s="87">
        <v>0.53</v>
      </c>
      <c r="F35" s="87">
        <v>1.4</v>
      </c>
      <c r="G35" s="117">
        <v>26.8</v>
      </c>
      <c r="H35" s="87">
        <v>1.5</v>
      </c>
      <c r="I35" s="27">
        <v>38.200000000000003</v>
      </c>
      <c r="J35" s="27">
        <v>0.02</v>
      </c>
      <c r="K35" s="117">
        <v>17.899999999999999</v>
      </c>
      <c r="L35" s="27">
        <v>0.27</v>
      </c>
    </row>
    <row r="36" spans="1:12">
      <c r="A36" s="36" t="s">
        <v>221</v>
      </c>
      <c r="B36" s="35" t="s">
        <v>157</v>
      </c>
      <c r="C36" s="27">
        <v>0.14000000000000001</v>
      </c>
      <c r="D36" s="27">
        <v>73.5</v>
      </c>
      <c r="E36" s="27" t="s">
        <v>158</v>
      </c>
      <c r="F36" s="27">
        <v>2.29</v>
      </c>
      <c r="G36" s="117">
        <v>25</v>
      </c>
      <c r="H36" s="87">
        <v>0.01</v>
      </c>
      <c r="I36" s="27">
        <v>16.8</v>
      </c>
      <c r="J36" s="27">
        <v>0.02</v>
      </c>
      <c r="K36" s="87">
        <v>6.85</v>
      </c>
      <c r="L36" s="27">
        <v>0.67</v>
      </c>
    </row>
    <row r="37" spans="1:12">
      <c r="A37" s="36" t="s">
        <v>223</v>
      </c>
      <c r="B37" s="35" t="s">
        <v>157</v>
      </c>
      <c r="C37" s="27">
        <v>0.15</v>
      </c>
      <c r="D37" s="27">
        <v>88.5</v>
      </c>
      <c r="E37" s="87">
        <v>0.03</v>
      </c>
      <c r="F37" s="27">
        <v>1.31</v>
      </c>
      <c r="G37" s="27">
        <v>19.600000000000001</v>
      </c>
      <c r="H37" s="87">
        <v>0.03</v>
      </c>
      <c r="I37" s="27">
        <v>25.9</v>
      </c>
      <c r="J37" s="27">
        <v>0.02</v>
      </c>
      <c r="K37" s="87">
        <v>6.09</v>
      </c>
      <c r="L37" s="27">
        <v>0.67</v>
      </c>
    </row>
    <row r="38" spans="1:12">
      <c r="A38" s="180" t="s">
        <v>224</v>
      </c>
      <c r="B38" s="25" t="s">
        <v>157</v>
      </c>
      <c r="C38" s="27" t="s">
        <v>158</v>
      </c>
      <c r="D38" s="184">
        <v>0.02</v>
      </c>
      <c r="E38" s="24" t="s">
        <v>158</v>
      </c>
      <c r="F38" s="24" t="s">
        <v>157</v>
      </c>
      <c r="G38" s="24" t="s">
        <v>157</v>
      </c>
      <c r="H38" s="24" t="s">
        <v>158</v>
      </c>
      <c r="I38" s="24">
        <v>0.03</v>
      </c>
      <c r="J38" s="24">
        <v>0.01</v>
      </c>
      <c r="K38" s="24" t="s">
        <v>157</v>
      </c>
      <c r="L38" s="24" t="s">
        <v>158</v>
      </c>
    </row>
    <row r="39" spans="1:12">
      <c r="A39" s="192" t="s">
        <v>226</v>
      </c>
      <c r="B39" s="105"/>
      <c r="C39" s="102"/>
      <c r="D39" s="102"/>
      <c r="E39" s="102"/>
      <c r="F39" s="102"/>
      <c r="G39" s="102"/>
      <c r="H39" s="102"/>
      <c r="I39" s="102"/>
      <c r="J39" s="102"/>
      <c r="K39" s="102"/>
      <c r="L39" s="102"/>
    </row>
    <row r="40" spans="1:12">
      <c r="A40" s="36" t="s">
        <v>227</v>
      </c>
      <c r="B40" s="35">
        <v>0.01</v>
      </c>
      <c r="C40" s="27">
        <v>0.12</v>
      </c>
      <c r="D40" s="27">
        <v>107</v>
      </c>
      <c r="E40" s="27" t="s">
        <v>158</v>
      </c>
      <c r="F40" s="27">
        <v>1.39</v>
      </c>
      <c r="G40" s="27">
        <v>19.899999999999999</v>
      </c>
      <c r="H40" s="27" t="s">
        <v>158</v>
      </c>
      <c r="I40" s="27">
        <v>3.95</v>
      </c>
      <c r="J40" s="27">
        <v>0.02</v>
      </c>
      <c r="K40" s="87">
        <v>4.9400000000000004</v>
      </c>
      <c r="L40" s="27">
        <v>0.37</v>
      </c>
    </row>
    <row r="41" spans="1:12">
      <c r="A41" s="36" t="s">
        <v>228</v>
      </c>
      <c r="B41" s="35">
        <v>0.01</v>
      </c>
      <c r="C41" s="27">
        <v>0.13</v>
      </c>
      <c r="D41" s="27">
        <v>214</v>
      </c>
      <c r="E41" s="147">
        <v>0.25</v>
      </c>
      <c r="F41" s="27">
        <v>3.76</v>
      </c>
      <c r="G41" s="27">
        <v>35.700000000000003</v>
      </c>
      <c r="H41" s="87">
        <v>0.25</v>
      </c>
      <c r="I41" s="27">
        <v>20.100000000000001</v>
      </c>
      <c r="J41" s="27" t="s">
        <v>178</v>
      </c>
      <c r="K41" s="87">
        <v>7.79</v>
      </c>
      <c r="L41" s="27">
        <v>1.88</v>
      </c>
    </row>
    <row r="42" spans="1:12">
      <c r="A42" s="36" t="s">
        <v>230</v>
      </c>
      <c r="B42" s="35">
        <v>0.01</v>
      </c>
      <c r="C42" s="27">
        <v>0.1</v>
      </c>
      <c r="D42" s="27">
        <v>93.2</v>
      </c>
      <c r="E42" s="27" t="s">
        <v>158</v>
      </c>
      <c r="F42" s="27">
        <v>0.06</v>
      </c>
      <c r="G42" s="27">
        <v>9.26</v>
      </c>
      <c r="H42" s="27" t="s">
        <v>158</v>
      </c>
      <c r="I42" s="87">
        <v>4.2</v>
      </c>
      <c r="J42" s="27" t="s">
        <v>178</v>
      </c>
      <c r="K42" s="87">
        <v>4.78</v>
      </c>
      <c r="L42" s="87">
        <v>0.2</v>
      </c>
    </row>
    <row r="43" spans="1:12">
      <c r="A43" s="36" t="s">
        <v>232</v>
      </c>
      <c r="B43" s="35">
        <v>0.01</v>
      </c>
      <c r="C43" s="27">
        <v>0.14000000000000001</v>
      </c>
      <c r="D43" s="27">
        <v>77.2</v>
      </c>
      <c r="E43" s="27" t="s">
        <v>158</v>
      </c>
      <c r="F43" s="27">
        <v>0.19</v>
      </c>
      <c r="G43" s="27">
        <v>2.86</v>
      </c>
      <c r="H43" s="27" t="s">
        <v>158</v>
      </c>
      <c r="I43" s="27">
        <v>2.61</v>
      </c>
      <c r="J43" s="27">
        <v>0.02</v>
      </c>
      <c r="K43" s="87">
        <v>4.4000000000000004</v>
      </c>
      <c r="L43" s="27">
        <v>0.14000000000000001</v>
      </c>
    </row>
    <row r="44" spans="1:12">
      <c r="A44" s="36" t="s">
        <v>233</v>
      </c>
      <c r="B44" s="35">
        <v>8.57</v>
      </c>
      <c r="C44" s="27" t="s">
        <v>158</v>
      </c>
      <c r="D44" s="27">
        <v>63.2</v>
      </c>
      <c r="E44" s="87">
        <v>0.51</v>
      </c>
      <c r="F44" s="27">
        <v>1.95</v>
      </c>
      <c r="G44" s="27">
        <v>24.4</v>
      </c>
      <c r="H44" s="87">
        <v>1.34</v>
      </c>
      <c r="I44" s="27">
        <v>24.1</v>
      </c>
      <c r="J44" s="27" t="s">
        <v>178</v>
      </c>
      <c r="K44" s="117">
        <v>17.100000000000001</v>
      </c>
      <c r="L44" s="27">
        <v>0.21</v>
      </c>
    </row>
    <row r="45" spans="1:12">
      <c r="A45" s="36" t="s">
        <v>234</v>
      </c>
      <c r="B45" s="35">
        <v>0.01</v>
      </c>
      <c r="C45" s="27">
        <v>0.22</v>
      </c>
      <c r="D45" s="117">
        <v>25</v>
      </c>
      <c r="E45" s="87">
        <v>0.01</v>
      </c>
      <c r="F45" s="27">
        <v>2.67</v>
      </c>
      <c r="G45" s="27">
        <v>4.01</v>
      </c>
      <c r="H45" s="87">
        <v>0.03</v>
      </c>
      <c r="I45" s="27">
        <v>192</v>
      </c>
      <c r="J45" s="27">
        <v>0.02</v>
      </c>
      <c r="K45" s="87">
        <v>2.92</v>
      </c>
      <c r="L45" s="27">
        <v>0.28999999999999998</v>
      </c>
    </row>
    <row r="46" spans="1:12">
      <c r="A46" s="36" t="s">
        <v>235</v>
      </c>
      <c r="B46" s="35">
        <v>0.01</v>
      </c>
      <c r="C46" s="27">
        <v>0.24</v>
      </c>
      <c r="D46" s="27">
        <v>87.4</v>
      </c>
      <c r="E46" s="87">
        <v>0.45</v>
      </c>
      <c r="F46" s="87">
        <v>3.1</v>
      </c>
      <c r="G46" s="27">
        <v>17.7</v>
      </c>
      <c r="H46" s="87">
        <v>7.0000000000000007E-2</v>
      </c>
      <c r="I46" s="27">
        <v>57.8</v>
      </c>
      <c r="J46" s="27" t="s">
        <v>178</v>
      </c>
      <c r="K46" s="87">
        <v>7.28</v>
      </c>
      <c r="L46" s="87">
        <v>1.5</v>
      </c>
    </row>
    <row r="47" spans="1:12">
      <c r="A47" s="36" t="s">
        <v>237</v>
      </c>
      <c r="B47" s="35">
        <v>0.01</v>
      </c>
      <c r="C47" s="27">
        <v>0.43</v>
      </c>
      <c r="D47" s="27">
        <v>66.3</v>
      </c>
      <c r="E47" s="87">
        <v>0.13</v>
      </c>
      <c r="F47" s="27">
        <v>2.97</v>
      </c>
      <c r="G47" s="27">
        <v>14.3</v>
      </c>
      <c r="H47" s="87">
        <v>0.03</v>
      </c>
      <c r="I47" s="27">
        <v>58.3</v>
      </c>
      <c r="J47" s="27" t="s">
        <v>178</v>
      </c>
      <c r="K47" s="87">
        <v>7.89</v>
      </c>
      <c r="L47" s="87">
        <v>1.1000000000000001</v>
      </c>
    </row>
    <row r="48" spans="1:12">
      <c r="A48" s="36" t="s">
        <v>238</v>
      </c>
      <c r="B48" s="35">
        <v>0.01</v>
      </c>
      <c r="C48" s="27">
        <v>0.16</v>
      </c>
      <c r="D48" s="27">
        <v>107</v>
      </c>
      <c r="E48" s="27" t="s">
        <v>158</v>
      </c>
      <c r="F48" s="27">
        <v>1.35</v>
      </c>
      <c r="G48" s="27">
        <v>20.8</v>
      </c>
      <c r="H48" s="27" t="s">
        <v>158</v>
      </c>
      <c r="I48" s="27">
        <v>8.7100000000000009</v>
      </c>
      <c r="J48" s="27" t="s">
        <v>178</v>
      </c>
      <c r="K48" s="87">
        <v>5.18</v>
      </c>
      <c r="L48" s="27">
        <v>0.48</v>
      </c>
    </row>
    <row r="49" spans="1:12">
      <c r="A49" s="36" t="s">
        <v>239</v>
      </c>
      <c r="B49" s="35">
        <v>0.01</v>
      </c>
      <c r="C49" s="27">
        <v>0.11</v>
      </c>
      <c r="D49" s="27">
        <v>60.4</v>
      </c>
      <c r="E49" s="27" t="s">
        <v>158</v>
      </c>
      <c r="F49" s="27">
        <v>2.66</v>
      </c>
      <c r="G49" s="117">
        <v>20</v>
      </c>
      <c r="H49" s="27" t="s">
        <v>158</v>
      </c>
      <c r="I49" s="27">
        <v>62.9</v>
      </c>
      <c r="J49" s="27" t="s">
        <v>178</v>
      </c>
      <c r="K49" s="87">
        <v>5.0599999999999996</v>
      </c>
      <c r="L49" s="27">
        <v>1.33</v>
      </c>
    </row>
    <row r="50" spans="1:12">
      <c r="A50" s="36" t="s">
        <v>240</v>
      </c>
      <c r="B50" s="35">
        <v>0.01</v>
      </c>
      <c r="C50" s="27">
        <v>0.06</v>
      </c>
      <c r="D50" s="27">
        <v>106</v>
      </c>
      <c r="E50" s="87">
        <v>0.13</v>
      </c>
      <c r="F50" s="27">
        <v>1.67</v>
      </c>
      <c r="G50" s="27">
        <v>14.7</v>
      </c>
      <c r="H50" s="87">
        <v>0.43</v>
      </c>
      <c r="I50" s="27">
        <v>13.3</v>
      </c>
      <c r="J50" s="27" t="s">
        <v>178</v>
      </c>
      <c r="K50" s="87">
        <v>7.09</v>
      </c>
      <c r="L50" s="27">
        <v>0.63</v>
      </c>
    </row>
    <row r="51" spans="1:12">
      <c r="A51" s="36" t="s">
        <v>242</v>
      </c>
      <c r="B51" s="35">
        <v>0.01</v>
      </c>
      <c r="C51" s="27">
        <v>0.06</v>
      </c>
      <c r="D51" s="27">
        <v>46.6</v>
      </c>
      <c r="E51" s="27" t="s">
        <v>158</v>
      </c>
      <c r="F51" s="27">
        <v>2.59</v>
      </c>
      <c r="G51" s="27">
        <v>19.3</v>
      </c>
      <c r="H51" s="27" t="s">
        <v>158</v>
      </c>
      <c r="I51" s="27">
        <v>31.8</v>
      </c>
      <c r="J51" s="27" t="s">
        <v>178</v>
      </c>
      <c r="K51" s="87">
        <v>5.66</v>
      </c>
      <c r="L51" s="27">
        <v>1.77</v>
      </c>
    </row>
    <row r="52" spans="1:12">
      <c r="A52" s="36" t="s">
        <v>243</v>
      </c>
      <c r="B52" s="35">
        <v>0.01</v>
      </c>
      <c r="C52" s="27">
        <v>0.09</v>
      </c>
      <c r="D52" s="27">
        <v>111</v>
      </c>
      <c r="E52" s="27" t="s">
        <v>158</v>
      </c>
      <c r="F52" s="27">
        <v>2.04</v>
      </c>
      <c r="G52" s="27">
        <v>27.4</v>
      </c>
      <c r="H52" s="27" t="s">
        <v>158</v>
      </c>
      <c r="I52" s="27">
        <v>15.5</v>
      </c>
      <c r="J52" s="27" t="s">
        <v>178</v>
      </c>
      <c r="K52" s="87">
        <v>4.8899999999999997</v>
      </c>
      <c r="L52" s="27">
        <v>0.56999999999999995</v>
      </c>
    </row>
    <row r="53" spans="1:12">
      <c r="A53" s="36" t="s">
        <v>244</v>
      </c>
      <c r="B53" s="35">
        <v>0.01</v>
      </c>
      <c r="C53" s="27">
        <v>7.0000000000000007E-2</v>
      </c>
      <c r="D53" s="27">
        <v>76.7</v>
      </c>
      <c r="E53" s="27" t="s">
        <v>158</v>
      </c>
      <c r="F53" s="27">
        <v>2.67</v>
      </c>
      <c r="G53" s="27">
        <v>25.6</v>
      </c>
      <c r="H53" s="27" t="s">
        <v>158</v>
      </c>
      <c r="I53" s="27">
        <v>9.8699999999999992</v>
      </c>
      <c r="J53" s="27">
        <v>0.02</v>
      </c>
      <c r="K53" s="87">
        <v>5.74</v>
      </c>
      <c r="L53" s="27">
        <v>0.61</v>
      </c>
    </row>
    <row r="54" spans="1:12">
      <c r="A54" s="36" t="s">
        <v>245</v>
      </c>
      <c r="B54" s="35" t="s">
        <v>157</v>
      </c>
      <c r="C54" s="27">
        <v>0.24</v>
      </c>
      <c r="D54" s="27">
        <v>33.799999999999997</v>
      </c>
      <c r="E54" s="27" t="s">
        <v>158</v>
      </c>
      <c r="F54" s="27">
        <v>2.69</v>
      </c>
      <c r="G54" s="27">
        <v>12.8</v>
      </c>
      <c r="H54" s="27" t="s">
        <v>158</v>
      </c>
      <c r="I54" s="27">
        <v>99.9</v>
      </c>
      <c r="J54" s="27" t="s">
        <v>178</v>
      </c>
      <c r="K54" s="87">
        <v>5.52</v>
      </c>
      <c r="L54" s="27">
        <v>1.06</v>
      </c>
    </row>
    <row r="55" spans="1:12">
      <c r="A55" s="36" t="s">
        <v>246</v>
      </c>
      <c r="B55" s="35">
        <v>0.01</v>
      </c>
      <c r="C55" s="27">
        <v>0.11</v>
      </c>
      <c r="D55" s="27">
        <v>90.1</v>
      </c>
      <c r="E55" s="87">
        <v>0.01</v>
      </c>
      <c r="F55" s="27">
        <v>1.76</v>
      </c>
      <c r="G55" s="27">
        <v>27.9</v>
      </c>
      <c r="H55" s="87">
        <v>7.0000000000000007E-2</v>
      </c>
      <c r="I55" s="87">
        <v>5.7</v>
      </c>
      <c r="J55" s="27" t="s">
        <v>178</v>
      </c>
      <c r="K55" s="87">
        <v>9.6199999999999992</v>
      </c>
      <c r="L55" s="27">
        <v>0.68</v>
      </c>
    </row>
    <row r="56" spans="1:12">
      <c r="A56" s="36" t="s">
        <v>248</v>
      </c>
      <c r="B56" s="35">
        <v>0.01</v>
      </c>
      <c r="C56" s="27">
        <v>7.0000000000000007E-2</v>
      </c>
      <c r="D56" s="27">
        <v>96.4</v>
      </c>
      <c r="E56" s="87">
        <v>0.04</v>
      </c>
      <c r="F56" s="27">
        <v>1.76</v>
      </c>
      <c r="G56" s="27">
        <v>13.1</v>
      </c>
      <c r="H56" s="87">
        <v>0.06</v>
      </c>
      <c r="I56" s="27">
        <v>20.6</v>
      </c>
      <c r="J56" s="27" t="s">
        <v>178</v>
      </c>
      <c r="K56" s="87">
        <v>5.8</v>
      </c>
      <c r="L56" s="27">
        <v>0.54</v>
      </c>
    </row>
    <row r="57" spans="1:12">
      <c r="A57" s="36" t="s">
        <v>249</v>
      </c>
      <c r="B57" s="35">
        <v>0.01</v>
      </c>
      <c r="C57" s="27">
        <v>0.14000000000000001</v>
      </c>
      <c r="D57" s="27">
        <v>92.5</v>
      </c>
      <c r="E57" s="27" t="s">
        <v>158</v>
      </c>
      <c r="F57" s="27">
        <v>1.78</v>
      </c>
      <c r="G57" s="27">
        <v>13.5</v>
      </c>
      <c r="H57" s="27" t="s">
        <v>158</v>
      </c>
      <c r="I57" s="27">
        <v>6.94</v>
      </c>
      <c r="J57" s="27">
        <v>0.03</v>
      </c>
      <c r="K57" s="87">
        <v>6.76</v>
      </c>
      <c r="L57" s="27">
        <v>0.53</v>
      </c>
    </row>
    <row r="58" spans="1:12">
      <c r="A58" s="180" t="s">
        <v>250</v>
      </c>
      <c r="B58" s="25" t="s">
        <v>157</v>
      </c>
      <c r="C58" s="24" t="s">
        <v>158</v>
      </c>
      <c r="D58" s="24">
        <v>0.04</v>
      </c>
      <c r="E58" s="24" t="s">
        <v>158</v>
      </c>
      <c r="F58" s="24">
        <v>0.01</v>
      </c>
      <c r="G58" s="24" t="s">
        <v>157</v>
      </c>
      <c r="H58" s="24" t="s">
        <v>158</v>
      </c>
      <c r="I58" s="24">
        <v>0.01</v>
      </c>
      <c r="J58" s="24">
        <v>0.01</v>
      </c>
      <c r="K58" s="24" t="s">
        <v>157</v>
      </c>
      <c r="L58" s="24" t="s">
        <v>158</v>
      </c>
    </row>
    <row r="59" spans="1:12">
      <c r="A59" s="98" t="s">
        <v>253</v>
      </c>
      <c r="B59" s="164"/>
      <c r="C59" s="155"/>
      <c r="D59" s="155"/>
      <c r="E59" s="155"/>
      <c r="F59" s="155"/>
      <c r="G59" s="155"/>
      <c r="H59" s="155"/>
      <c r="I59" s="155"/>
      <c r="J59" s="155"/>
      <c r="K59" s="155"/>
      <c r="L59" s="155"/>
    </row>
    <row r="60" spans="1:12">
      <c r="A60" s="36" t="s">
        <v>254</v>
      </c>
      <c r="B60" s="35" t="s">
        <v>157</v>
      </c>
      <c r="C60" s="27">
        <v>0.16</v>
      </c>
      <c r="D60" s="117">
        <v>41</v>
      </c>
      <c r="E60" s="27" t="s">
        <v>158</v>
      </c>
      <c r="F60" s="87">
        <v>2.7</v>
      </c>
      <c r="G60" s="27">
        <v>25.2</v>
      </c>
      <c r="H60" s="147">
        <v>0.01</v>
      </c>
      <c r="I60" s="27">
        <v>76.3</v>
      </c>
      <c r="J60" s="27">
        <v>0.02</v>
      </c>
      <c r="K60" s="87">
        <v>5.27</v>
      </c>
      <c r="L60" s="27">
        <v>0.46</v>
      </c>
    </row>
    <row r="61" spans="1:12">
      <c r="A61" s="36" t="s">
        <v>255</v>
      </c>
      <c r="B61" s="35">
        <v>0.01</v>
      </c>
      <c r="C61" s="27">
        <v>0.16</v>
      </c>
      <c r="D61" s="27">
        <v>295</v>
      </c>
      <c r="E61" s="27" t="s">
        <v>158</v>
      </c>
      <c r="F61" s="87">
        <v>4.8</v>
      </c>
      <c r="G61" s="27">
        <v>53.7</v>
      </c>
      <c r="H61" s="27" t="s">
        <v>158</v>
      </c>
      <c r="I61" s="27">
        <v>190</v>
      </c>
      <c r="J61" s="27" t="s">
        <v>178</v>
      </c>
      <c r="K61" s="87">
        <v>6.15</v>
      </c>
      <c r="L61" s="27">
        <v>1.07</v>
      </c>
    </row>
    <row r="62" spans="1:12">
      <c r="A62" s="36" t="s">
        <v>256</v>
      </c>
      <c r="B62" s="35">
        <v>0.02</v>
      </c>
      <c r="C62" s="27">
        <v>0.04</v>
      </c>
      <c r="D62" s="27">
        <v>22.5</v>
      </c>
      <c r="E62" s="27" t="s">
        <v>158</v>
      </c>
      <c r="F62" s="27">
        <v>1.95</v>
      </c>
      <c r="G62" s="27">
        <v>4.09</v>
      </c>
      <c r="H62" s="27" t="s">
        <v>158</v>
      </c>
      <c r="I62" s="27">
        <v>15.7</v>
      </c>
      <c r="J62" s="27">
        <v>0.11</v>
      </c>
      <c r="K62" s="87">
        <v>1.05</v>
      </c>
      <c r="L62" s="27">
        <v>0.14000000000000001</v>
      </c>
    </row>
    <row r="63" spans="1:12">
      <c r="A63" s="36" t="s">
        <v>257</v>
      </c>
      <c r="B63" s="35">
        <v>0.01</v>
      </c>
      <c r="C63" s="27">
        <v>0.08</v>
      </c>
      <c r="D63" s="27">
        <v>183</v>
      </c>
      <c r="E63" s="27" t="s">
        <v>158</v>
      </c>
      <c r="F63" s="27">
        <v>2.2400000000000002</v>
      </c>
      <c r="G63" s="27">
        <v>13.3</v>
      </c>
      <c r="H63" s="27" t="s">
        <v>158</v>
      </c>
      <c r="I63" s="27">
        <v>5.3</v>
      </c>
      <c r="J63" s="27" t="s">
        <v>178</v>
      </c>
      <c r="K63" s="87">
        <v>6.56</v>
      </c>
      <c r="L63" s="27">
        <v>0.56999999999999995</v>
      </c>
    </row>
    <row r="64" spans="1:12">
      <c r="A64" s="36" t="s">
        <v>258</v>
      </c>
      <c r="B64" s="35">
        <v>0.01</v>
      </c>
      <c r="C64" s="27">
        <v>0.09</v>
      </c>
      <c r="D64" s="27">
        <v>86.8</v>
      </c>
      <c r="E64" s="27" t="s">
        <v>158</v>
      </c>
      <c r="F64" s="27">
        <v>3.47</v>
      </c>
      <c r="G64" s="27">
        <v>22.9</v>
      </c>
      <c r="H64" s="27" t="s">
        <v>158</v>
      </c>
      <c r="I64" s="27">
        <v>44.6</v>
      </c>
      <c r="J64" s="27">
        <v>0.03</v>
      </c>
      <c r="K64" s="87">
        <v>5.6</v>
      </c>
      <c r="L64" s="27">
        <v>0.45</v>
      </c>
    </row>
    <row r="65" spans="1:12">
      <c r="A65" s="36" t="s">
        <v>259</v>
      </c>
      <c r="B65" s="35">
        <v>0.01</v>
      </c>
      <c r="C65" s="27">
        <v>0.05</v>
      </c>
      <c r="D65" s="27">
        <v>66.8</v>
      </c>
      <c r="E65" s="27" t="s">
        <v>158</v>
      </c>
      <c r="F65" s="27">
        <v>2.62</v>
      </c>
      <c r="G65" s="27">
        <v>16.8</v>
      </c>
      <c r="H65" s="87">
        <v>0.05</v>
      </c>
      <c r="I65" s="117">
        <v>55</v>
      </c>
      <c r="J65" s="27">
        <v>0.04</v>
      </c>
      <c r="K65" s="87">
        <v>5.58</v>
      </c>
      <c r="L65" s="27">
        <v>0.25</v>
      </c>
    </row>
    <row r="66" spans="1:12">
      <c r="A66" s="36" t="s">
        <v>260</v>
      </c>
      <c r="B66" s="35">
        <v>0.01</v>
      </c>
      <c r="C66" s="27">
        <v>0.12</v>
      </c>
      <c r="D66" s="27">
        <v>50.5</v>
      </c>
      <c r="E66" s="27" t="s">
        <v>158</v>
      </c>
      <c r="F66" s="27">
        <v>3.05</v>
      </c>
      <c r="G66" s="27">
        <v>16.2</v>
      </c>
      <c r="H66" s="87">
        <v>0.01</v>
      </c>
      <c r="I66" s="27">
        <v>62.2</v>
      </c>
      <c r="J66" s="27">
        <v>0.03</v>
      </c>
      <c r="K66" s="87">
        <v>8.9</v>
      </c>
      <c r="L66" s="27">
        <v>1.41</v>
      </c>
    </row>
    <row r="67" spans="1:12">
      <c r="A67" s="36" t="s">
        <v>261</v>
      </c>
      <c r="B67" s="35">
        <v>0.01</v>
      </c>
      <c r="C67" s="27">
        <v>0.13</v>
      </c>
      <c r="D67" s="27">
        <v>102</v>
      </c>
      <c r="E67" s="87">
        <v>0.01</v>
      </c>
      <c r="F67" s="27">
        <v>1.61</v>
      </c>
      <c r="G67" s="27">
        <v>14.3</v>
      </c>
      <c r="H67" s="87">
        <v>0.09</v>
      </c>
      <c r="I67" s="27">
        <v>5.39</v>
      </c>
      <c r="J67" s="27" t="s">
        <v>178</v>
      </c>
      <c r="K67" s="87">
        <v>8.33</v>
      </c>
      <c r="L67" s="27">
        <v>0.41</v>
      </c>
    </row>
    <row r="68" spans="1:12">
      <c r="A68" s="36" t="s">
        <v>262</v>
      </c>
      <c r="B68" s="35">
        <v>0.01</v>
      </c>
      <c r="C68" s="27">
        <v>0.1</v>
      </c>
      <c r="D68" s="27">
        <v>101</v>
      </c>
      <c r="E68" s="87">
        <v>0.09</v>
      </c>
      <c r="F68" s="27">
        <v>1.59</v>
      </c>
      <c r="G68" s="117">
        <v>20</v>
      </c>
      <c r="H68" s="87">
        <v>0.26</v>
      </c>
      <c r="I68" s="27">
        <v>7.69</v>
      </c>
      <c r="J68" s="27" t="s">
        <v>178</v>
      </c>
      <c r="K68" s="87">
        <v>7.52</v>
      </c>
      <c r="L68" s="27">
        <v>0.45</v>
      </c>
    </row>
    <row r="69" spans="1:12">
      <c r="A69" s="36" t="s">
        <v>263</v>
      </c>
      <c r="B69" s="35">
        <v>0.01</v>
      </c>
      <c r="C69" s="27">
        <v>0.1</v>
      </c>
      <c r="D69" s="27">
        <v>116</v>
      </c>
      <c r="E69" s="87">
        <v>0.01</v>
      </c>
      <c r="F69" s="27">
        <v>2.67</v>
      </c>
      <c r="G69" s="27">
        <v>26.4</v>
      </c>
      <c r="H69" s="27" t="s">
        <v>158</v>
      </c>
      <c r="I69" s="27">
        <v>67.099999999999994</v>
      </c>
      <c r="J69" s="27" t="s">
        <v>178</v>
      </c>
      <c r="K69" s="87">
        <v>5.1100000000000003</v>
      </c>
      <c r="L69" s="27">
        <v>0.56000000000000005</v>
      </c>
    </row>
    <row r="70" spans="1:12">
      <c r="A70" s="36" t="s">
        <v>264</v>
      </c>
      <c r="B70" s="35" t="s">
        <v>157</v>
      </c>
      <c r="C70" s="27">
        <v>7.0000000000000007E-2</v>
      </c>
      <c r="D70" s="27">
        <v>8.35</v>
      </c>
      <c r="E70" s="27" t="s">
        <v>158</v>
      </c>
      <c r="F70" s="27">
        <v>2.0299999999999998</v>
      </c>
      <c r="G70" s="87">
        <v>3.1</v>
      </c>
      <c r="H70" s="27" t="s">
        <v>158</v>
      </c>
      <c r="I70" s="27">
        <v>191</v>
      </c>
      <c r="J70" s="27">
        <v>0.04</v>
      </c>
      <c r="K70" s="87">
        <v>4.2</v>
      </c>
      <c r="L70" s="27">
        <v>0.27</v>
      </c>
    </row>
    <row r="71" spans="1:12">
      <c r="A71" s="36" t="s">
        <v>265</v>
      </c>
      <c r="B71" s="35" t="s">
        <v>157</v>
      </c>
      <c r="C71" s="27">
        <v>0.21</v>
      </c>
      <c r="D71" s="27">
        <v>1.48</v>
      </c>
      <c r="E71" s="27" t="s">
        <v>158</v>
      </c>
      <c r="F71" s="27">
        <v>1.33</v>
      </c>
      <c r="G71" s="27">
        <v>0.66</v>
      </c>
      <c r="H71" s="87">
        <v>0.01</v>
      </c>
      <c r="I71" s="27">
        <v>249</v>
      </c>
      <c r="J71" s="27">
        <v>0.28999999999999998</v>
      </c>
      <c r="K71" s="87">
        <v>4.55</v>
      </c>
      <c r="L71" s="87">
        <v>0.1</v>
      </c>
    </row>
    <row r="72" spans="1:12">
      <c r="A72" s="36" t="s">
        <v>268</v>
      </c>
      <c r="B72" s="35">
        <v>0.01</v>
      </c>
      <c r="C72" s="27">
        <v>0.14000000000000001</v>
      </c>
      <c r="D72" s="27">
        <v>87.1</v>
      </c>
      <c r="E72" s="27" t="s">
        <v>158</v>
      </c>
      <c r="F72" s="27">
        <v>1.65</v>
      </c>
      <c r="G72" s="27">
        <v>13.2</v>
      </c>
      <c r="H72" s="27" t="s">
        <v>158</v>
      </c>
      <c r="I72" s="27">
        <v>23.5</v>
      </c>
      <c r="J72" s="27">
        <v>0.02</v>
      </c>
      <c r="K72" s="87">
        <v>4.84</v>
      </c>
      <c r="L72" s="27">
        <v>0.41</v>
      </c>
    </row>
    <row r="73" spans="1:12">
      <c r="A73" s="36" t="s">
        <v>269</v>
      </c>
      <c r="B73" s="35" t="s">
        <v>157</v>
      </c>
      <c r="C73" s="27">
        <v>0.14000000000000001</v>
      </c>
      <c r="D73" s="27">
        <v>5.55</v>
      </c>
      <c r="E73" s="87">
        <v>0.01</v>
      </c>
      <c r="F73" s="27">
        <v>1.84</v>
      </c>
      <c r="G73" s="87">
        <v>1.5</v>
      </c>
      <c r="H73" s="87">
        <v>0.03</v>
      </c>
      <c r="I73" s="27">
        <v>459</v>
      </c>
      <c r="J73" s="27">
        <v>0.04</v>
      </c>
      <c r="K73" s="87">
        <v>3.23</v>
      </c>
      <c r="L73" s="27">
        <v>0.26</v>
      </c>
    </row>
    <row r="74" spans="1:12">
      <c r="A74" s="36" t="s">
        <v>270</v>
      </c>
      <c r="B74" s="35">
        <v>0.01</v>
      </c>
      <c r="C74" s="27">
        <v>0.25</v>
      </c>
      <c r="D74" s="27">
        <v>73.099999999999994</v>
      </c>
      <c r="E74" s="27" t="s">
        <v>158</v>
      </c>
      <c r="F74" s="27">
        <v>1.99</v>
      </c>
      <c r="G74" s="27">
        <v>31.4</v>
      </c>
      <c r="H74" s="27" t="s">
        <v>158</v>
      </c>
      <c r="I74" s="27">
        <v>8.85</v>
      </c>
      <c r="J74" s="27" t="s">
        <v>178</v>
      </c>
      <c r="K74" s="87">
        <v>4.62</v>
      </c>
      <c r="L74" s="27">
        <v>1.04</v>
      </c>
    </row>
    <row r="75" spans="1:12">
      <c r="A75" s="36" t="s">
        <v>271</v>
      </c>
      <c r="B75" s="35">
        <v>0.01</v>
      </c>
      <c r="C75" s="27">
        <v>0.13</v>
      </c>
      <c r="D75" s="27">
        <v>74.400000000000006</v>
      </c>
      <c r="E75" s="27" t="s">
        <v>158</v>
      </c>
      <c r="F75" s="27">
        <v>1.45</v>
      </c>
      <c r="G75" s="117">
        <v>14</v>
      </c>
      <c r="H75" s="27" t="s">
        <v>158</v>
      </c>
      <c r="I75" s="27">
        <v>31.7</v>
      </c>
      <c r="J75" s="27" t="s">
        <v>178</v>
      </c>
      <c r="K75" s="87">
        <v>4.93</v>
      </c>
      <c r="L75" s="27">
        <v>0.39</v>
      </c>
    </row>
    <row r="76" spans="1:12">
      <c r="A76" s="36" t="s">
        <v>272</v>
      </c>
      <c r="B76" s="35">
        <v>0.01</v>
      </c>
      <c r="C76" s="27">
        <v>0.16</v>
      </c>
      <c r="D76" s="27">
        <v>104</v>
      </c>
      <c r="E76" s="27" t="s">
        <v>158</v>
      </c>
      <c r="F76" s="27">
        <v>1.07</v>
      </c>
      <c r="G76" s="27">
        <v>11.2</v>
      </c>
      <c r="H76" s="27" t="s">
        <v>158</v>
      </c>
      <c r="I76" s="27">
        <v>4.0199999999999996</v>
      </c>
      <c r="J76" s="27" t="s">
        <v>178</v>
      </c>
      <c r="K76" s="87">
        <v>4.8600000000000003</v>
      </c>
      <c r="L76" s="27">
        <v>0.33</v>
      </c>
    </row>
    <row r="77" spans="1:12">
      <c r="A77" s="180" t="s">
        <v>273</v>
      </c>
      <c r="B77" s="25" t="s">
        <v>157</v>
      </c>
      <c r="C77" s="24" t="s">
        <v>158</v>
      </c>
      <c r="D77" s="24">
        <v>0.01</v>
      </c>
      <c r="E77" s="24" t="s">
        <v>158</v>
      </c>
      <c r="F77" s="24" t="s">
        <v>157</v>
      </c>
      <c r="G77" s="24" t="s">
        <v>157</v>
      </c>
      <c r="H77" s="24" t="s">
        <v>158</v>
      </c>
      <c r="I77" s="24">
        <v>0.02</v>
      </c>
      <c r="J77" s="24">
        <v>0.01</v>
      </c>
      <c r="K77" s="183">
        <v>0.05</v>
      </c>
      <c r="L77" s="24" t="s">
        <v>158</v>
      </c>
    </row>
    <row r="78" spans="1:12">
      <c r="A78" s="98" t="s">
        <v>275</v>
      </c>
      <c r="B78" s="164"/>
      <c r="C78" s="155"/>
      <c r="D78" s="155"/>
      <c r="E78" s="155"/>
      <c r="F78" s="155"/>
      <c r="G78" s="155"/>
      <c r="H78" s="155"/>
      <c r="I78" s="155"/>
      <c r="J78" s="155"/>
      <c r="K78" s="155"/>
      <c r="L78" s="155"/>
    </row>
    <row r="79" spans="1:12">
      <c r="A79" s="36" t="s">
        <v>276</v>
      </c>
      <c r="B79" s="35">
        <v>0.01</v>
      </c>
      <c r="C79" s="27">
        <v>0.11</v>
      </c>
      <c r="D79" s="27">
        <v>61.2</v>
      </c>
      <c r="E79" s="27" t="s">
        <v>158</v>
      </c>
      <c r="F79" s="27">
        <v>1.36</v>
      </c>
      <c r="G79" s="27">
        <v>17.2</v>
      </c>
      <c r="H79" s="27" t="s">
        <v>158</v>
      </c>
      <c r="I79" s="87">
        <v>5.4</v>
      </c>
      <c r="J79" s="27">
        <v>0.02</v>
      </c>
      <c r="K79" s="87">
        <v>5.42</v>
      </c>
      <c r="L79" s="27">
        <v>0.41</v>
      </c>
    </row>
    <row r="80" spans="1:12">
      <c r="A80" s="36" t="s">
        <v>277</v>
      </c>
      <c r="B80" s="35">
        <v>0.01</v>
      </c>
      <c r="C80" s="27">
        <v>0.23</v>
      </c>
      <c r="D80" s="27">
        <v>45.3</v>
      </c>
      <c r="E80" s="27" t="s">
        <v>158</v>
      </c>
      <c r="F80" s="27">
        <v>2.36</v>
      </c>
      <c r="G80" s="27">
        <v>24.4</v>
      </c>
      <c r="H80" s="87">
        <v>0.01</v>
      </c>
      <c r="I80" s="27">
        <v>27.7</v>
      </c>
      <c r="J80" s="27" t="s">
        <v>178</v>
      </c>
      <c r="K80" s="87">
        <v>4.79</v>
      </c>
      <c r="L80" s="87">
        <v>1.8</v>
      </c>
    </row>
    <row r="81" spans="1:12">
      <c r="A81" s="36" t="s">
        <v>278</v>
      </c>
      <c r="B81" s="35">
        <v>0.01</v>
      </c>
      <c r="C81" s="27">
        <v>0.17</v>
      </c>
      <c r="D81" s="27">
        <v>79.5</v>
      </c>
      <c r="E81" s="27" t="s">
        <v>158</v>
      </c>
      <c r="F81" s="27">
        <v>2.0699999999999998</v>
      </c>
      <c r="G81" s="27">
        <v>17.399999999999999</v>
      </c>
      <c r="H81" s="87">
        <v>0.04</v>
      </c>
      <c r="I81" s="27">
        <v>10.9</v>
      </c>
      <c r="J81" s="27">
        <v>0.02</v>
      </c>
      <c r="K81" s="87">
        <v>7.25</v>
      </c>
      <c r="L81" s="27">
        <v>1.07</v>
      </c>
    </row>
    <row r="82" spans="1:12">
      <c r="A82" s="36" t="s">
        <v>279</v>
      </c>
      <c r="B82" s="35">
        <v>0.01</v>
      </c>
      <c r="C82" s="27">
        <v>0.1</v>
      </c>
      <c r="D82" s="27">
        <v>101</v>
      </c>
      <c r="E82" s="27" t="s">
        <v>158</v>
      </c>
      <c r="F82" s="27">
        <v>0.03</v>
      </c>
      <c r="G82" s="27">
        <v>6.17</v>
      </c>
      <c r="H82" s="27" t="s">
        <v>158</v>
      </c>
      <c r="I82" s="87">
        <v>3.4</v>
      </c>
      <c r="J82" s="27">
        <v>0.02</v>
      </c>
      <c r="K82" s="87">
        <v>4.07</v>
      </c>
      <c r="L82" s="27">
        <v>0.24</v>
      </c>
    </row>
    <row r="83" spans="1:12">
      <c r="A83" s="36" t="s">
        <v>280</v>
      </c>
      <c r="B83" s="35">
        <v>0.01</v>
      </c>
      <c r="C83" s="27">
        <v>0.15</v>
      </c>
      <c r="D83" s="27">
        <v>81.7</v>
      </c>
      <c r="E83" s="87">
        <v>0.5</v>
      </c>
      <c r="F83" s="27">
        <v>1.18</v>
      </c>
      <c r="G83" s="27">
        <v>17.2</v>
      </c>
      <c r="H83" s="87">
        <v>0.19</v>
      </c>
      <c r="I83" s="27">
        <v>4.9800000000000004</v>
      </c>
      <c r="J83" s="27">
        <v>0.02</v>
      </c>
      <c r="K83" s="87">
        <v>6.59</v>
      </c>
      <c r="L83" s="27">
        <v>0.49</v>
      </c>
    </row>
    <row r="84" spans="1:12">
      <c r="A84" s="36" t="s">
        <v>281</v>
      </c>
      <c r="B84" s="35">
        <v>0.01</v>
      </c>
      <c r="C84" s="27">
        <v>0.14000000000000001</v>
      </c>
      <c r="D84" s="27">
        <v>95.4</v>
      </c>
      <c r="E84" s="27" t="s">
        <v>158</v>
      </c>
      <c r="F84" s="27">
        <v>0.91</v>
      </c>
      <c r="G84" s="117">
        <v>11</v>
      </c>
      <c r="H84" s="27" t="s">
        <v>158</v>
      </c>
      <c r="I84" s="27">
        <v>2.04</v>
      </c>
      <c r="J84" s="27">
        <v>0.02</v>
      </c>
      <c r="K84" s="87">
        <v>5.09</v>
      </c>
      <c r="L84" s="27">
        <v>0.26</v>
      </c>
    </row>
    <row r="85" spans="1:12">
      <c r="A85" s="36" t="s">
        <v>282</v>
      </c>
      <c r="B85" s="35">
        <v>0.02</v>
      </c>
      <c r="C85" s="27">
        <v>0.17</v>
      </c>
      <c r="D85" s="27">
        <v>127</v>
      </c>
      <c r="E85" s="27" t="s">
        <v>158</v>
      </c>
      <c r="F85" s="27">
        <v>1.47</v>
      </c>
      <c r="G85" s="27">
        <v>7.85</v>
      </c>
      <c r="H85" s="27" t="s">
        <v>158</v>
      </c>
      <c r="I85" s="27">
        <v>5.26</v>
      </c>
      <c r="J85" s="27">
        <v>0.02</v>
      </c>
      <c r="K85" s="87">
        <v>5.52</v>
      </c>
      <c r="L85" s="27">
        <v>0.28000000000000003</v>
      </c>
    </row>
    <row r="86" spans="1:12">
      <c r="A86" s="36" t="s">
        <v>283</v>
      </c>
      <c r="B86" s="35">
        <v>0.01</v>
      </c>
      <c r="C86" s="27">
        <v>0.14000000000000001</v>
      </c>
      <c r="D86" s="27">
        <v>219</v>
      </c>
      <c r="E86" s="87">
        <v>0.01</v>
      </c>
      <c r="F86" s="27">
        <v>3.59</v>
      </c>
      <c r="G86" s="27">
        <v>37.1</v>
      </c>
      <c r="H86" s="27" t="s">
        <v>158</v>
      </c>
      <c r="I86" s="27">
        <v>193</v>
      </c>
      <c r="J86" s="27">
        <v>0.02</v>
      </c>
      <c r="K86" s="87">
        <v>5.96</v>
      </c>
      <c r="L86" s="27">
        <v>1.33</v>
      </c>
    </row>
    <row r="87" spans="1:12">
      <c r="A87" s="36" t="s">
        <v>284</v>
      </c>
      <c r="B87" s="35">
        <v>0.01</v>
      </c>
      <c r="C87" s="27">
        <v>0.1</v>
      </c>
      <c r="D87" s="27">
        <v>126</v>
      </c>
      <c r="E87" s="27" t="s">
        <v>158</v>
      </c>
      <c r="F87" s="27">
        <v>2.0299999999999998</v>
      </c>
      <c r="G87" s="27">
        <v>21.3</v>
      </c>
      <c r="H87" s="87">
        <v>0.01</v>
      </c>
      <c r="I87" s="27">
        <v>12.6</v>
      </c>
      <c r="J87" s="27">
        <v>0.02</v>
      </c>
      <c r="K87" s="87">
        <v>4.87</v>
      </c>
      <c r="L87" s="27">
        <v>0.48</v>
      </c>
    </row>
    <row r="88" spans="1:12">
      <c r="A88" s="36" t="s">
        <v>285</v>
      </c>
      <c r="B88" s="35">
        <v>0.01</v>
      </c>
      <c r="C88" s="27">
        <v>0.15</v>
      </c>
      <c r="D88" s="27">
        <v>136</v>
      </c>
      <c r="E88" s="87">
        <v>0.06</v>
      </c>
      <c r="F88" s="27">
        <v>2.0699999999999998</v>
      </c>
      <c r="G88" s="27">
        <v>25.8</v>
      </c>
      <c r="H88" s="87">
        <v>7.0000000000000007E-2</v>
      </c>
      <c r="I88" s="27">
        <v>31.5</v>
      </c>
      <c r="J88" s="27" t="s">
        <v>178</v>
      </c>
      <c r="K88" s="87">
        <v>5.81</v>
      </c>
      <c r="L88" s="27">
        <v>0.54</v>
      </c>
    </row>
    <row r="89" spans="1:12">
      <c r="A89" s="36" t="s">
        <v>286</v>
      </c>
      <c r="B89" s="35">
        <v>0.01</v>
      </c>
      <c r="C89" s="27">
        <v>0.17</v>
      </c>
      <c r="D89" s="27">
        <v>92.3</v>
      </c>
      <c r="E89" s="27" t="s">
        <v>158</v>
      </c>
      <c r="F89" s="27">
        <v>1.46</v>
      </c>
      <c r="G89" s="27">
        <v>9.92</v>
      </c>
      <c r="H89" s="87">
        <v>0.01</v>
      </c>
      <c r="I89" s="27">
        <v>12.7</v>
      </c>
      <c r="J89" s="27">
        <v>0.02</v>
      </c>
      <c r="K89" s="87">
        <v>4.7699999999999996</v>
      </c>
      <c r="L89" s="27">
        <v>0.51</v>
      </c>
    </row>
    <row r="90" spans="1:12">
      <c r="A90" s="36" t="s">
        <v>287</v>
      </c>
      <c r="B90" s="35">
        <v>0.01</v>
      </c>
      <c r="C90" s="27">
        <v>0.15</v>
      </c>
      <c r="D90" s="27">
        <v>98.4</v>
      </c>
      <c r="E90" s="27" t="s">
        <v>158</v>
      </c>
      <c r="F90" s="27">
        <v>0.98</v>
      </c>
      <c r="G90" s="27">
        <v>10.8</v>
      </c>
      <c r="H90" s="27" t="s">
        <v>158</v>
      </c>
      <c r="I90" s="27">
        <v>3.48</v>
      </c>
      <c r="J90" s="27">
        <v>0.03</v>
      </c>
      <c r="K90" s="87">
        <v>4.26</v>
      </c>
      <c r="L90" s="27">
        <v>0.32</v>
      </c>
    </row>
    <row r="91" spans="1:12">
      <c r="A91" s="36" t="s">
        <v>288</v>
      </c>
      <c r="B91" s="35">
        <v>0.01</v>
      </c>
      <c r="C91" s="27">
        <v>0.18</v>
      </c>
      <c r="D91" s="27">
        <v>40.9</v>
      </c>
      <c r="E91" s="27" t="s">
        <v>158</v>
      </c>
      <c r="F91" s="27">
        <v>3.26</v>
      </c>
      <c r="G91" s="27">
        <v>10.3</v>
      </c>
      <c r="H91" s="87">
        <v>0.01</v>
      </c>
      <c r="I91" s="27">
        <v>138</v>
      </c>
      <c r="J91" s="27">
        <v>0.03</v>
      </c>
      <c r="K91" s="87">
        <v>5.23</v>
      </c>
      <c r="L91" s="27">
        <v>0.61</v>
      </c>
    </row>
    <row r="92" spans="1:12">
      <c r="A92" s="36" t="s">
        <v>289</v>
      </c>
      <c r="B92" s="35">
        <v>0.01</v>
      </c>
      <c r="C92" s="27">
        <v>0.15</v>
      </c>
      <c r="D92" s="27">
        <v>117</v>
      </c>
      <c r="E92" s="27" t="s">
        <v>158</v>
      </c>
      <c r="F92" s="27">
        <v>2.4700000000000002</v>
      </c>
      <c r="G92" s="27">
        <v>17.600000000000001</v>
      </c>
      <c r="H92" s="27" t="s">
        <v>158</v>
      </c>
      <c r="I92" s="27">
        <v>9.64</v>
      </c>
      <c r="J92" s="27">
        <v>0.04</v>
      </c>
      <c r="K92" s="87">
        <v>4.93</v>
      </c>
      <c r="L92" s="27">
        <v>0.39</v>
      </c>
    </row>
    <row r="93" spans="1:12">
      <c r="A93" s="36" t="s">
        <v>290</v>
      </c>
      <c r="B93" s="35">
        <v>0.01</v>
      </c>
      <c r="C93" s="27">
        <v>0.1</v>
      </c>
      <c r="D93" s="27">
        <v>107</v>
      </c>
      <c r="E93" s="27" t="s">
        <v>158</v>
      </c>
      <c r="F93" s="27">
        <v>0.95</v>
      </c>
      <c r="G93" s="27">
        <v>10.3</v>
      </c>
      <c r="H93" s="87">
        <v>0.02</v>
      </c>
      <c r="I93" s="27">
        <v>3.62</v>
      </c>
      <c r="J93" s="27">
        <v>0.02</v>
      </c>
      <c r="K93" s="87">
        <v>4.66</v>
      </c>
      <c r="L93" s="87">
        <v>0.4</v>
      </c>
    </row>
    <row r="94" spans="1:12">
      <c r="A94" s="36" t="s">
        <v>291</v>
      </c>
      <c r="B94" s="35">
        <v>0.02</v>
      </c>
      <c r="C94" s="27">
        <v>0.11</v>
      </c>
      <c r="D94" s="27">
        <v>69.400000000000006</v>
      </c>
      <c r="E94" s="27" t="s">
        <v>158</v>
      </c>
      <c r="F94" s="27">
        <v>1.26</v>
      </c>
      <c r="G94" s="27">
        <v>10.6</v>
      </c>
      <c r="H94" s="27" t="s">
        <v>158</v>
      </c>
      <c r="I94" s="27">
        <v>4.26</v>
      </c>
      <c r="J94" s="27" t="s">
        <v>178</v>
      </c>
      <c r="K94" s="87">
        <v>6.82</v>
      </c>
      <c r="L94" s="27">
        <v>0.24</v>
      </c>
    </row>
    <row r="95" spans="1:12">
      <c r="A95" s="36" t="s">
        <v>292</v>
      </c>
      <c r="B95" s="35">
        <v>0.01</v>
      </c>
      <c r="C95" s="27">
        <v>0.16</v>
      </c>
      <c r="D95" s="27">
        <v>129</v>
      </c>
      <c r="E95" s="27" t="s">
        <v>158</v>
      </c>
      <c r="F95" s="27">
        <v>2.73</v>
      </c>
      <c r="G95" s="27">
        <v>11.2</v>
      </c>
      <c r="H95" s="27" t="s">
        <v>158</v>
      </c>
      <c r="I95" s="27">
        <v>5.24</v>
      </c>
      <c r="J95" s="27">
        <v>0.03</v>
      </c>
      <c r="K95" s="87">
        <v>5.05</v>
      </c>
      <c r="L95" s="27">
        <v>0.38</v>
      </c>
    </row>
    <row r="96" spans="1:12">
      <c r="A96" s="36" t="s">
        <v>293</v>
      </c>
      <c r="B96" s="35">
        <v>0.01</v>
      </c>
      <c r="C96" s="27">
        <v>0.17</v>
      </c>
      <c r="D96" s="27">
        <v>86.7</v>
      </c>
      <c r="E96" s="27" t="s">
        <v>158</v>
      </c>
      <c r="F96" s="27">
        <v>2.0299999999999998</v>
      </c>
      <c r="G96" s="27">
        <v>14.9</v>
      </c>
      <c r="H96" s="27" t="s">
        <v>158</v>
      </c>
      <c r="I96" s="27">
        <v>25.7</v>
      </c>
      <c r="J96" s="27">
        <v>0.02</v>
      </c>
      <c r="K96" s="87">
        <v>5.66</v>
      </c>
      <c r="L96" s="27">
        <v>0.45</v>
      </c>
    </row>
    <row r="97" spans="1:12">
      <c r="A97" s="36" t="s">
        <v>294</v>
      </c>
      <c r="B97" s="35">
        <v>0.02</v>
      </c>
      <c r="C97" s="27">
        <v>0.05</v>
      </c>
      <c r="D97" s="27">
        <v>177</v>
      </c>
      <c r="E97" s="87">
        <v>0.06</v>
      </c>
      <c r="F97" s="27">
        <v>2.66</v>
      </c>
      <c r="G97" s="27">
        <v>13.7</v>
      </c>
      <c r="H97" s="87">
        <v>0.41</v>
      </c>
      <c r="I97" s="27">
        <v>60.6</v>
      </c>
      <c r="J97" s="27" t="s">
        <v>178</v>
      </c>
      <c r="K97" s="87">
        <v>7.15</v>
      </c>
      <c r="L97" s="87">
        <v>0.5</v>
      </c>
    </row>
    <row r="98" spans="1:12">
      <c r="A98" s="36" t="s">
        <v>295</v>
      </c>
      <c r="B98" s="35">
        <v>0.01</v>
      </c>
      <c r="C98" s="27">
        <v>0.19</v>
      </c>
      <c r="D98" s="27">
        <v>133</v>
      </c>
      <c r="E98" s="27" t="s">
        <v>158</v>
      </c>
      <c r="F98" s="27">
        <v>2.66</v>
      </c>
      <c r="G98" s="27">
        <v>27.7</v>
      </c>
      <c r="H98" s="87">
        <v>0.03</v>
      </c>
      <c r="I98" s="27">
        <v>10.4</v>
      </c>
      <c r="J98" s="27" t="s">
        <v>178</v>
      </c>
      <c r="K98" s="87">
        <v>5.38</v>
      </c>
      <c r="L98" s="27">
        <v>0.39</v>
      </c>
    </row>
    <row r="99" spans="1:12">
      <c r="A99" s="36" t="s">
        <v>296</v>
      </c>
      <c r="B99" s="35">
        <v>0.01</v>
      </c>
      <c r="C99" s="27">
        <v>0.19</v>
      </c>
      <c r="D99" s="27">
        <v>50.1</v>
      </c>
      <c r="E99" s="27" t="s">
        <v>158</v>
      </c>
      <c r="F99" s="27">
        <v>2.08</v>
      </c>
      <c r="G99" s="27">
        <v>10.4</v>
      </c>
      <c r="H99" s="27" t="s">
        <v>158</v>
      </c>
      <c r="I99" s="27">
        <v>85.9</v>
      </c>
      <c r="J99" s="27">
        <v>0.02</v>
      </c>
      <c r="K99" s="87">
        <v>5.44</v>
      </c>
      <c r="L99" s="27">
        <v>0.94</v>
      </c>
    </row>
    <row r="100" spans="1:12">
      <c r="A100" s="36" t="s">
        <v>297</v>
      </c>
      <c r="B100" s="35">
        <v>0.01</v>
      </c>
      <c r="C100" s="27">
        <v>7.0000000000000007E-2</v>
      </c>
      <c r="D100" s="27">
        <v>134</v>
      </c>
      <c r="E100" s="27" t="s">
        <v>158</v>
      </c>
      <c r="F100" s="27">
        <v>1.48</v>
      </c>
      <c r="G100" s="27">
        <v>7.75</v>
      </c>
      <c r="H100" s="27" t="s">
        <v>158</v>
      </c>
      <c r="I100" s="27">
        <v>2.89</v>
      </c>
      <c r="J100" s="27" t="s">
        <v>178</v>
      </c>
      <c r="K100" s="87">
        <v>4.21</v>
      </c>
      <c r="L100" s="27">
        <v>0.35</v>
      </c>
    </row>
    <row r="101" spans="1:12">
      <c r="A101" s="180" t="s">
        <v>298</v>
      </c>
      <c r="B101" s="25" t="s">
        <v>157</v>
      </c>
      <c r="C101" s="24" t="s">
        <v>158</v>
      </c>
      <c r="D101" s="24">
        <v>0.02</v>
      </c>
      <c r="E101" s="24" t="s">
        <v>158</v>
      </c>
      <c r="F101" s="24" t="s">
        <v>157</v>
      </c>
      <c r="G101" s="24" t="s">
        <v>157</v>
      </c>
      <c r="H101" s="24" t="s">
        <v>158</v>
      </c>
      <c r="I101" s="24" t="s">
        <v>157</v>
      </c>
      <c r="J101" s="24">
        <v>0.01</v>
      </c>
      <c r="K101" s="24" t="s">
        <v>157</v>
      </c>
      <c r="L101" s="24" t="s">
        <v>158</v>
      </c>
    </row>
    <row r="102" spans="1:12">
      <c r="A102" s="98" t="s">
        <v>300</v>
      </c>
      <c r="B102" s="164"/>
      <c r="C102" s="155"/>
      <c r="D102" s="155"/>
      <c r="E102" s="155"/>
      <c r="F102" s="155"/>
      <c r="G102" s="155"/>
      <c r="H102" s="155"/>
      <c r="I102" s="155"/>
      <c r="J102" s="155"/>
      <c r="K102" s="155"/>
      <c r="L102" s="155"/>
    </row>
    <row r="103" spans="1:12">
      <c r="A103" s="36" t="s">
        <v>301</v>
      </c>
      <c r="B103" s="35">
        <v>0.01</v>
      </c>
      <c r="C103" s="27">
        <v>0.18</v>
      </c>
      <c r="D103" s="27">
        <v>106</v>
      </c>
      <c r="E103" s="27" t="s">
        <v>158</v>
      </c>
      <c r="F103" s="27">
        <v>1.43</v>
      </c>
      <c r="G103" s="27">
        <v>20.5</v>
      </c>
      <c r="H103" s="87">
        <v>0.01</v>
      </c>
      <c r="I103" s="27">
        <v>14.2</v>
      </c>
      <c r="J103" s="27">
        <v>0.02</v>
      </c>
      <c r="K103" s="87">
        <v>5.67</v>
      </c>
      <c r="L103" s="27">
        <v>0.79</v>
      </c>
    </row>
    <row r="104" spans="1:12">
      <c r="A104" s="36" t="s">
        <v>302</v>
      </c>
      <c r="B104" s="35" t="s">
        <v>157</v>
      </c>
      <c r="C104" s="27">
        <v>2.0499999999999998</v>
      </c>
      <c r="D104" s="27">
        <v>19.5</v>
      </c>
      <c r="E104" s="27" t="s">
        <v>158</v>
      </c>
      <c r="F104" s="27">
        <v>5.22</v>
      </c>
      <c r="G104" s="27">
        <v>9.9600000000000009</v>
      </c>
      <c r="H104" s="27" t="s">
        <v>158</v>
      </c>
      <c r="I104" s="27">
        <v>622</v>
      </c>
      <c r="J104" s="27">
        <v>0.02</v>
      </c>
      <c r="K104" s="87">
        <v>3.48</v>
      </c>
      <c r="L104" s="87">
        <v>2.1</v>
      </c>
    </row>
    <row r="105" spans="1:12">
      <c r="A105" s="36" t="s">
        <v>303</v>
      </c>
      <c r="B105" s="35" t="s">
        <v>157</v>
      </c>
      <c r="C105" s="27">
        <v>0.09</v>
      </c>
      <c r="D105" s="27">
        <v>73.7</v>
      </c>
      <c r="E105" s="27" t="s">
        <v>158</v>
      </c>
      <c r="F105" s="27">
        <v>2.21</v>
      </c>
      <c r="G105" s="27">
        <v>10.4</v>
      </c>
      <c r="H105" s="27" t="s">
        <v>158</v>
      </c>
      <c r="I105" s="27">
        <v>33.1</v>
      </c>
      <c r="J105" s="27">
        <v>7.0000000000000007E-2</v>
      </c>
      <c r="K105" s="87">
        <v>3.42</v>
      </c>
      <c r="L105" s="27">
        <v>0.27</v>
      </c>
    </row>
    <row r="106" spans="1:12">
      <c r="A106" s="36" t="s">
        <v>304</v>
      </c>
      <c r="B106" s="35" t="s">
        <v>157</v>
      </c>
      <c r="C106" s="27">
        <v>0.05</v>
      </c>
      <c r="D106" s="27">
        <v>83.3</v>
      </c>
      <c r="E106" s="27" t="s">
        <v>158</v>
      </c>
      <c r="F106" s="27">
        <v>2.19</v>
      </c>
      <c r="G106" s="27">
        <v>28.5</v>
      </c>
      <c r="H106" s="87">
        <v>0.06</v>
      </c>
      <c r="I106" s="27">
        <v>14.7</v>
      </c>
      <c r="J106" s="27">
        <v>0.02</v>
      </c>
      <c r="K106" s="87">
        <v>5.9</v>
      </c>
      <c r="L106" s="27">
        <v>0.55000000000000004</v>
      </c>
    </row>
    <row r="107" spans="1:12">
      <c r="A107" s="36" t="s">
        <v>306</v>
      </c>
      <c r="B107" s="35">
        <v>0.01</v>
      </c>
      <c r="C107" s="27">
        <v>0.06</v>
      </c>
      <c r="D107" s="117">
        <v>50</v>
      </c>
      <c r="E107" s="87">
        <v>0.01</v>
      </c>
      <c r="F107" s="27">
        <v>4.74</v>
      </c>
      <c r="G107" s="117">
        <v>15</v>
      </c>
      <c r="H107" s="87">
        <v>0.05</v>
      </c>
      <c r="I107" s="27">
        <v>106</v>
      </c>
      <c r="J107" s="27">
        <v>0.03</v>
      </c>
      <c r="K107" s="87">
        <v>0.86</v>
      </c>
      <c r="L107" s="87">
        <v>0.4</v>
      </c>
    </row>
    <row r="108" spans="1:12">
      <c r="A108" s="36" t="s">
        <v>307</v>
      </c>
      <c r="B108" s="35" t="s">
        <v>157</v>
      </c>
      <c r="C108" s="27">
        <v>0.14000000000000001</v>
      </c>
      <c r="D108" s="27">
        <v>0.67</v>
      </c>
      <c r="E108" s="27" t="s">
        <v>158</v>
      </c>
      <c r="F108" s="27">
        <v>1.1599999999999999</v>
      </c>
      <c r="G108" s="27">
        <v>0.31</v>
      </c>
      <c r="H108" s="27" t="s">
        <v>158</v>
      </c>
      <c r="I108" s="27">
        <v>331</v>
      </c>
      <c r="J108" s="27">
        <v>7.0000000000000007E-2</v>
      </c>
      <c r="K108" s="87">
        <v>3.47</v>
      </c>
      <c r="L108" s="87">
        <v>0.1</v>
      </c>
    </row>
    <row r="109" spans="1:12">
      <c r="A109" s="36" t="s">
        <v>309</v>
      </c>
      <c r="B109" s="35" t="s">
        <v>157</v>
      </c>
      <c r="C109" s="27">
        <v>0.81</v>
      </c>
      <c r="D109" s="27">
        <v>78.400000000000006</v>
      </c>
      <c r="E109" s="87">
        <v>0.86</v>
      </c>
      <c r="F109" s="27">
        <v>1.73</v>
      </c>
      <c r="G109" s="27">
        <v>9.8800000000000008</v>
      </c>
      <c r="H109" s="87">
        <v>0.2</v>
      </c>
      <c r="I109" s="27">
        <v>18.899999999999999</v>
      </c>
      <c r="J109" s="27">
        <v>0.06</v>
      </c>
      <c r="K109" s="87">
        <v>8.4600000000000009</v>
      </c>
      <c r="L109" s="27">
        <v>0.61</v>
      </c>
    </row>
    <row r="110" spans="1:12">
      <c r="A110" s="36" t="s">
        <v>310</v>
      </c>
      <c r="B110" s="35" t="s">
        <v>157</v>
      </c>
      <c r="C110" s="27">
        <v>0.09</v>
      </c>
      <c r="D110" s="27">
        <v>38.4</v>
      </c>
      <c r="E110" s="87">
        <v>0.02</v>
      </c>
      <c r="F110" s="27">
        <v>5.33</v>
      </c>
      <c r="G110" s="27">
        <v>10.7</v>
      </c>
      <c r="H110" s="87">
        <v>0.03</v>
      </c>
      <c r="I110" s="27">
        <v>47.7</v>
      </c>
      <c r="J110" s="27">
        <v>0.02</v>
      </c>
      <c r="K110" s="87">
        <v>0.83</v>
      </c>
      <c r="L110" s="27">
        <v>0.26</v>
      </c>
    </row>
    <row r="111" spans="1:12">
      <c r="A111" s="36" t="s">
        <v>312</v>
      </c>
      <c r="B111" s="35" t="s">
        <v>157</v>
      </c>
      <c r="C111" s="27">
        <v>0.08</v>
      </c>
      <c r="D111" s="27">
        <v>63.5</v>
      </c>
      <c r="E111" s="87">
        <v>0.02</v>
      </c>
      <c r="F111" s="27">
        <v>4.62</v>
      </c>
      <c r="G111" s="117">
        <v>15</v>
      </c>
      <c r="H111" s="87">
        <v>0.25</v>
      </c>
      <c r="I111" s="27">
        <v>66.099999999999994</v>
      </c>
      <c r="J111" s="27">
        <v>0.08</v>
      </c>
      <c r="K111" s="87">
        <v>3.67</v>
      </c>
      <c r="L111" s="27">
        <v>0.24</v>
      </c>
    </row>
    <row r="112" spans="1:12">
      <c r="A112" s="36" t="s">
        <v>315</v>
      </c>
      <c r="B112" s="35" t="s">
        <v>157</v>
      </c>
      <c r="C112" s="27">
        <v>7.0000000000000007E-2</v>
      </c>
      <c r="D112" s="27">
        <v>36.200000000000003</v>
      </c>
      <c r="E112" s="87">
        <v>0.02</v>
      </c>
      <c r="F112" s="27">
        <v>7.01</v>
      </c>
      <c r="G112" s="27">
        <v>8.43</v>
      </c>
      <c r="H112" s="87">
        <v>0.09</v>
      </c>
      <c r="I112" s="27">
        <v>47.3</v>
      </c>
      <c r="J112" s="27" t="s">
        <v>178</v>
      </c>
      <c r="K112" s="87">
        <v>6.27</v>
      </c>
      <c r="L112" s="27">
        <v>0.25</v>
      </c>
    </row>
    <row r="113" spans="1:12">
      <c r="A113" s="36" t="s">
        <v>316</v>
      </c>
      <c r="B113" s="35" t="s">
        <v>157</v>
      </c>
      <c r="C113" s="27">
        <v>0.01</v>
      </c>
      <c r="D113" s="27">
        <v>1.89</v>
      </c>
      <c r="E113" s="87">
        <v>1.75</v>
      </c>
      <c r="F113" s="27">
        <v>0.31</v>
      </c>
      <c r="G113" s="27">
        <v>0.24</v>
      </c>
      <c r="H113" s="87">
        <v>0.02</v>
      </c>
      <c r="I113" s="27">
        <v>0.06</v>
      </c>
      <c r="J113" s="27">
        <v>0.08</v>
      </c>
      <c r="K113" s="87">
        <v>0.17</v>
      </c>
      <c r="L113" s="27">
        <v>0.01</v>
      </c>
    </row>
    <row r="114" spans="1:12">
      <c r="A114" s="180" t="s">
        <v>318</v>
      </c>
      <c r="B114" s="25" t="s">
        <v>157</v>
      </c>
      <c r="C114" s="24" t="s">
        <v>158</v>
      </c>
      <c r="D114" s="24">
        <v>0.03</v>
      </c>
      <c r="E114" s="24" t="s">
        <v>158</v>
      </c>
      <c r="F114" s="24" t="s">
        <v>157</v>
      </c>
      <c r="G114" s="24" t="s">
        <v>157</v>
      </c>
      <c r="H114" s="24" t="s">
        <v>158</v>
      </c>
      <c r="I114" s="24" t="s">
        <v>157</v>
      </c>
      <c r="J114" s="24">
        <v>0.01</v>
      </c>
      <c r="K114" s="24" t="s">
        <v>157</v>
      </c>
      <c r="L114" s="24" t="s">
        <v>158</v>
      </c>
    </row>
    <row r="115" spans="1:12">
      <c r="A115" s="99" t="s">
        <v>320</v>
      </c>
      <c r="B115" s="164"/>
      <c r="C115" s="24"/>
      <c r="D115" s="24"/>
      <c r="E115" s="24"/>
      <c r="F115" s="24"/>
      <c r="G115" s="24"/>
      <c r="H115" s="24"/>
      <c r="I115" s="24"/>
      <c r="J115" s="24"/>
      <c r="K115" s="24"/>
      <c r="L115" s="24"/>
    </row>
    <row r="116" spans="1:12">
      <c r="A116" t="s">
        <v>321</v>
      </c>
      <c r="B116" s="35">
        <v>0.01</v>
      </c>
      <c r="C116" s="27">
        <v>0.04</v>
      </c>
      <c r="D116" s="27">
        <v>138</v>
      </c>
      <c r="E116" s="27" t="s">
        <v>158</v>
      </c>
      <c r="F116" s="27">
        <v>2.84</v>
      </c>
      <c r="G116" s="27">
        <v>32.9</v>
      </c>
      <c r="H116" s="27" t="s">
        <v>158</v>
      </c>
      <c r="I116" s="27">
        <v>12.7</v>
      </c>
      <c r="J116" s="27" t="s">
        <v>178</v>
      </c>
      <c r="K116" s="27">
        <v>9.4</v>
      </c>
      <c r="L116" s="27">
        <v>0.78</v>
      </c>
    </row>
    <row r="117" spans="1:12">
      <c r="A117" t="s">
        <v>322</v>
      </c>
      <c r="B117" s="35" t="s">
        <v>157</v>
      </c>
      <c r="C117" s="27">
        <v>0.14000000000000001</v>
      </c>
      <c r="D117" s="27">
        <v>38.200000000000003</v>
      </c>
      <c r="E117" s="27">
        <v>0.02</v>
      </c>
      <c r="F117" s="27">
        <v>2.33</v>
      </c>
      <c r="G117" s="27">
        <v>10.1</v>
      </c>
      <c r="H117" s="27">
        <v>0.04</v>
      </c>
      <c r="I117" s="27">
        <v>44.5</v>
      </c>
      <c r="J117" s="27">
        <v>0.02</v>
      </c>
      <c r="K117" s="27">
        <v>4.32</v>
      </c>
      <c r="L117" s="27">
        <v>0.78</v>
      </c>
    </row>
    <row r="118" spans="1:12">
      <c r="A118" t="s">
        <v>323</v>
      </c>
      <c r="B118" s="35" t="s">
        <v>157</v>
      </c>
      <c r="C118" s="27">
        <v>0.1</v>
      </c>
      <c r="D118" s="27">
        <v>55.5</v>
      </c>
      <c r="E118" s="27" t="s">
        <v>158</v>
      </c>
      <c r="F118" s="27">
        <v>2.6</v>
      </c>
      <c r="G118" s="27">
        <v>11.2</v>
      </c>
      <c r="H118" s="27" t="s">
        <v>158</v>
      </c>
      <c r="I118" s="27">
        <v>15.3</v>
      </c>
      <c r="J118" s="27">
        <v>0.02</v>
      </c>
      <c r="K118" s="27">
        <v>5.05</v>
      </c>
      <c r="L118" s="27">
        <v>0.39</v>
      </c>
    </row>
    <row r="119" spans="1:12">
      <c r="A119" s="38" t="s">
        <v>324</v>
      </c>
      <c r="B119" s="25" t="s">
        <v>157</v>
      </c>
      <c r="C119" s="24" t="s">
        <v>158</v>
      </c>
      <c r="D119" s="24">
        <v>0.04</v>
      </c>
      <c r="E119" s="24" t="s">
        <v>158</v>
      </c>
      <c r="F119" s="24">
        <v>0.01</v>
      </c>
      <c r="G119" s="24" t="s">
        <v>157</v>
      </c>
      <c r="H119" s="24" t="s">
        <v>158</v>
      </c>
      <c r="I119" s="24">
        <v>0.01</v>
      </c>
      <c r="J119" s="24">
        <v>0.01</v>
      </c>
      <c r="K119" s="24">
        <v>0.01</v>
      </c>
      <c r="L119" s="24" t="s">
        <v>158</v>
      </c>
    </row>
  </sheetData>
  <mergeCells count="1">
    <mergeCell ref="A1:L1"/>
  </mergeCells>
  <conditionalFormatting sqref="B11:B20 B35 B40:B53 B55:B57 B61:B69 B72 B74:B76 B79:B100 B103 B107">
    <cfRule type="cellIs" dxfId="22" priority="5" operator="greaterThan">
      <formula>0.2</formula>
    </cfRule>
  </conditionalFormatting>
  <conditionalFormatting sqref="C10:C20 C23:C37 C40:C43 C45:C57 C60:C76 C79:C100 C103:C113 C116:C118">
    <cfRule type="cellIs" dxfId="21" priority="4" operator="greaterThan">
      <formula>2</formula>
    </cfRule>
  </conditionalFormatting>
  <conditionalFormatting sqref="E15 E29:E30 E35 E37 E41 E44:E47 E50 E55:E56 E67:E69 E73 E83 E86 E88 E97 E107 E109:E113">
    <cfRule type="cellIs" dxfId="20" priority="3" operator="greaterThan">
      <formula>0.3</formula>
    </cfRule>
  </conditionalFormatting>
  <conditionalFormatting sqref="H12:H13 H15 H23:H25 H28:H30 H34:H37 H41 H44:H47 H50 H55:H56 H60 H65:H68 H71 H73 H80:H81 H83 H87:H89 H91 H93 H97:H98 H103 H106:H107 H109:H113 H117">
    <cfRule type="cellIs" dxfId="19" priority="2" operator="greaterThan">
      <formula>0.05</formula>
    </cfRule>
  </conditionalFormatting>
  <conditionalFormatting sqref="L10:L20 L23:L37 L40:L57 L60:L76 L79:L100 L103:L113">
    <cfRule type="cellIs" dxfId="18" priority="1" operator="greaterThan">
      <formula>4</formula>
    </cfRule>
  </conditionalFormatting>
  <pageMargins left="0.7" right="0.7" top="0.75" bottom="0.75" header="0.3" footer="0.3"/>
  <pageSetup scale="62" fitToHeight="10"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AC11F-B5BE-214C-8397-0DF9564FAB92}">
  <sheetPr>
    <pageSetUpPr fitToPage="1"/>
  </sheetPr>
  <dimension ref="A1:L119"/>
  <sheetViews>
    <sheetView workbookViewId="0">
      <selection activeCell="N32" sqref="N32"/>
    </sheetView>
  </sheetViews>
  <sheetFormatPr defaultColWidth="11.42578125" defaultRowHeight="15"/>
  <cols>
    <col min="1" max="1" width="17" bestFit="1" customWidth="1"/>
  </cols>
  <sheetData>
    <row r="1" spans="1:12">
      <c r="A1" s="238" t="s">
        <v>5</v>
      </c>
      <c r="B1" s="238"/>
      <c r="C1" s="238"/>
      <c r="D1" s="238"/>
      <c r="E1" s="238"/>
      <c r="F1" s="238"/>
      <c r="G1" s="238"/>
      <c r="H1" s="238"/>
      <c r="I1" s="238"/>
      <c r="J1" s="238"/>
      <c r="K1" s="238"/>
      <c r="L1" s="238"/>
    </row>
    <row r="2" spans="1:12" ht="17.100000000000001">
      <c r="A2" s="3"/>
      <c r="B2" s="5" t="s">
        <v>35</v>
      </c>
      <c r="C2" s="4" t="s">
        <v>36</v>
      </c>
      <c r="D2" s="4" t="s">
        <v>37</v>
      </c>
      <c r="E2" s="4" t="s">
        <v>38</v>
      </c>
      <c r="F2" s="4" t="s">
        <v>39</v>
      </c>
      <c r="G2" s="4" t="s">
        <v>40</v>
      </c>
      <c r="H2" s="4" t="s">
        <v>41</v>
      </c>
      <c r="I2" s="4" t="s">
        <v>42</v>
      </c>
      <c r="J2" s="3" t="s">
        <v>43</v>
      </c>
      <c r="K2" s="7" t="s">
        <v>44</v>
      </c>
      <c r="L2" s="8" t="s">
        <v>45</v>
      </c>
    </row>
    <row r="3" spans="1:12">
      <c r="A3" s="23" t="s">
        <v>88</v>
      </c>
      <c r="B3" s="25" t="s">
        <v>97</v>
      </c>
      <c r="C3" s="24" t="s">
        <v>98</v>
      </c>
      <c r="D3" s="24" t="s">
        <v>98</v>
      </c>
      <c r="E3" s="24" t="s">
        <v>98</v>
      </c>
      <c r="F3" s="24" t="s">
        <v>98</v>
      </c>
      <c r="G3" s="24" t="s">
        <v>98</v>
      </c>
      <c r="H3" s="24" t="s">
        <v>98</v>
      </c>
      <c r="I3" s="24" t="s">
        <v>98</v>
      </c>
      <c r="J3" s="23" t="s">
        <v>98</v>
      </c>
      <c r="K3" s="28"/>
      <c r="L3" s="29"/>
    </row>
    <row r="4" spans="1:12">
      <c r="A4" s="39" t="s">
        <v>113</v>
      </c>
      <c r="B4" s="47"/>
      <c r="C4" s="22"/>
      <c r="D4" s="22"/>
      <c r="E4" s="22"/>
      <c r="F4" s="22"/>
      <c r="G4" s="22"/>
      <c r="H4" s="22"/>
      <c r="I4" s="22"/>
      <c r="J4" s="48"/>
      <c r="K4" s="49"/>
      <c r="L4" s="49"/>
    </row>
    <row r="5" spans="1:12">
      <c r="A5" s="57" t="s">
        <v>115</v>
      </c>
      <c r="B5" s="63">
        <v>0.05</v>
      </c>
      <c r="C5" s="58">
        <v>0.05</v>
      </c>
      <c r="D5" s="58">
        <v>0.05</v>
      </c>
      <c r="E5" s="58">
        <v>0.05</v>
      </c>
      <c r="F5" s="58">
        <v>0.05</v>
      </c>
      <c r="G5" s="58">
        <v>0.05</v>
      </c>
      <c r="H5" s="58">
        <v>0.05</v>
      </c>
      <c r="I5" s="58">
        <v>0.05</v>
      </c>
      <c r="J5" s="57">
        <v>0.05</v>
      </c>
      <c r="K5" s="66"/>
      <c r="L5" s="67"/>
    </row>
    <row r="6" spans="1:12" ht="17.100000000000001">
      <c r="A6" s="72" t="s">
        <v>118</v>
      </c>
      <c r="B6" s="76"/>
      <c r="C6" s="77" t="s">
        <v>119</v>
      </c>
      <c r="D6" s="27"/>
      <c r="E6" s="78" t="s">
        <v>122</v>
      </c>
      <c r="F6" s="77" t="s">
        <v>123</v>
      </c>
      <c r="G6" s="77" t="s">
        <v>124</v>
      </c>
      <c r="H6" s="77" t="s">
        <v>121</v>
      </c>
      <c r="I6" s="77" t="s">
        <v>125</v>
      </c>
      <c r="J6" s="79" t="s">
        <v>126</v>
      </c>
      <c r="K6" s="27"/>
      <c r="L6" s="27"/>
    </row>
    <row r="7" spans="1:12" ht="17.100000000000001">
      <c r="A7" s="88" t="s">
        <v>135</v>
      </c>
      <c r="B7" s="89" t="s">
        <v>144</v>
      </c>
      <c r="C7" s="27"/>
      <c r="D7" s="90" t="s">
        <v>145</v>
      </c>
      <c r="E7" s="90" t="s">
        <v>146</v>
      </c>
      <c r="F7" s="27"/>
      <c r="G7" s="27"/>
      <c r="H7" s="27"/>
      <c r="I7" s="27"/>
      <c r="J7" s="34"/>
      <c r="K7" s="27"/>
      <c r="L7" s="27"/>
    </row>
    <row r="8" spans="1:12">
      <c r="A8" s="34"/>
      <c r="E8" s="27"/>
      <c r="F8" s="27"/>
      <c r="G8" s="27"/>
      <c r="H8" s="27"/>
      <c r="I8" s="27"/>
      <c r="J8" s="34"/>
      <c r="K8" s="24"/>
      <c r="L8" s="24"/>
    </row>
    <row r="9" spans="1:12">
      <c r="A9" s="98" t="s">
        <v>153</v>
      </c>
      <c r="B9" s="105"/>
      <c r="C9" s="102"/>
      <c r="D9" s="102"/>
      <c r="E9" s="102"/>
      <c r="F9" s="102"/>
      <c r="G9" s="102"/>
      <c r="H9" s="102"/>
      <c r="I9" s="102"/>
      <c r="J9" s="108"/>
      <c r="K9" s="109"/>
      <c r="L9" s="110"/>
    </row>
    <row r="10" spans="1:12">
      <c r="A10" s="36" t="s">
        <v>154</v>
      </c>
      <c r="B10" s="121">
        <v>15.38</v>
      </c>
      <c r="C10" s="27" t="s">
        <v>159</v>
      </c>
      <c r="D10" s="87">
        <v>0.92</v>
      </c>
      <c r="E10" s="27">
        <v>3.79</v>
      </c>
      <c r="F10" s="87">
        <v>0.67</v>
      </c>
      <c r="G10" s="87">
        <v>0.05</v>
      </c>
      <c r="H10" s="27">
        <v>1.54</v>
      </c>
      <c r="I10" s="27">
        <v>1.46</v>
      </c>
      <c r="J10" s="34">
        <v>0.05</v>
      </c>
      <c r="K10" s="122">
        <v>0.71239799999999998</v>
      </c>
      <c r="L10" s="123">
        <v>1.2E-5</v>
      </c>
    </row>
    <row r="11" spans="1:12">
      <c r="A11" s="36" t="s">
        <v>165</v>
      </c>
      <c r="B11" s="121">
        <v>14.41</v>
      </c>
      <c r="C11" s="27" t="s">
        <v>159</v>
      </c>
      <c r="D11" s="87">
        <v>0.22</v>
      </c>
      <c r="E11" s="27">
        <v>5.41</v>
      </c>
      <c r="F11" s="87">
        <v>0.18</v>
      </c>
      <c r="G11" s="27" t="s">
        <v>159</v>
      </c>
      <c r="H11" s="87">
        <v>0.17</v>
      </c>
      <c r="I11" s="27">
        <v>1.29</v>
      </c>
      <c r="J11" s="34">
        <v>0.64</v>
      </c>
      <c r="K11" s="122">
        <v>0.71123400000000003</v>
      </c>
      <c r="L11" s="123">
        <v>9.0000000000000002E-6</v>
      </c>
    </row>
    <row r="12" spans="1:12">
      <c r="A12" s="36" t="s">
        <v>169</v>
      </c>
      <c r="B12" s="114">
        <v>9.02</v>
      </c>
      <c r="C12" s="87" t="s">
        <v>159</v>
      </c>
      <c r="D12" s="87">
        <v>0.35</v>
      </c>
      <c r="E12" s="87">
        <v>0.61</v>
      </c>
      <c r="F12" s="87">
        <v>0.17</v>
      </c>
      <c r="G12" s="87" t="s">
        <v>159</v>
      </c>
      <c r="H12" s="87">
        <v>0.05</v>
      </c>
      <c r="I12" s="87">
        <v>0.08</v>
      </c>
      <c r="J12" s="132">
        <v>0.26</v>
      </c>
      <c r="K12" s="122">
        <v>0.71207399999999998</v>
      </c>
      <c r="L12" s="123">
        <v>7.9999999999999996E-6</v>
      </c>
    </row>
    <row r="13" spans="1:12">
      <c r="A13" s="36" t="s">
        <v>171</v>
      </c>
      <c r="B13" s="35">
        <v>3.32</v>
      </c>
      <c r="C13" s="27" t="s">
        <v>159</v>
      </c>
      <c r="D13" s="87">
        <v>0.5</v>
      </c>
      <c r="E13" s="87">
        <v>0.51</v>
      </c>
      <c r="F13" s="87">
        <v>0.33</v>
      </c>
      <c r="G13" s="27" t="s">
        <v>159</v>
      </c>
      <c r="H13" s="27" t="s">
        <v>159</v>
      </c>
      <c r="I13" s="27" t="s">
        <v>159</v>
      </c>
      <c r="J13" s="34">
        <v>0.49</v>
      </c>
      <c r="K13" s="122" t="s">
        <v>162</v>
      </c>
      <c r="L13" s="125" t="s">
        <v>162</v>
      </c>
    </row>
    <row r="14" spans="1:12">
      <c r="A14" s="36" t="s">
        <v>175</v>
      </c>
      <c r="B14" s="35">
        <v>9.1300000000000008</v>
      </c>
      <c r="C14" s="27" t="s">
        <v>159</v>
      </c>
      <c r="D14" s="87">
        <v>0.21</v>
      </c>
      <c r="E14" s="27">
        <v>2.4700000000000002</v>
      </c>
      <c r="F14" s="87">
        <v>0.12</v>
      </c>
      <c r="G14" s="27" t="s">
        <v>159</v>
      </c>
      <c r="H14" s="87">
        <v>0.14000000000000001</v>
      </c>
      <c r="I14" s="87">
        <v>0.65</v>
      </c>
      <c r="J14" s="34">
        <v>0.63</v>
      </c>
      <c r="K14" s="122">
        <v>0.71143000000000001</v>
      </c>
      <c r="L14" s="123">
        <v>7.9999999999999996E-6</v>
      </c>
    </row>
    <row r="15" spans="1:12">
      <c r="A15" s="36" t="s">
        <v>177</v>
      </c>
      <c r="B15" s="121">
        <v>12.28</v>
      </c>
      <c r="C15" s="27" t="s">
        <v>159</v>
      </c>
      <c r="D15" s="87">
        <v>0.18</v>
      </c>
      <c r="E15" s="27">
        <v>1.24</v>
      </c>
      <c r="F15" s="87">
        <v>7.0000000000000007E-2</v>
      </c>
      <c r="G15" s="27" t="s">
        <v>159</v>
      </c>
      <c r="H15" s="87">
        <v>0.15</v>
      </c>
      <c r="I15" s="87">
        <v>0.15</v>
      </c>
      <c r="J15" s="34">
        <v>7.0000000000000007E-2</v>
      </c>
      <c r="K15" s="122">
        <v>0.71164499999999997</v>
      </c>
      <c r="L15" s="123">
        <v>1.1E-5</v>
      </c>
    </row>
    <row r="16" spans="1:12">
      <c r="A16" s="36" t="s">
        <v>179</v>
      </c>
      <c r="B16" s="121">
        <v>31.74</v>
      </c>
      <c r="C16" s="27" t="s">
        <v>159</v>
      </c>
      <c r="D16" s="87">
        <v>0.47</v>
      </c>
      <c r="E16" s="27">
        <v>2.2599999999999998</v>
      </c>
      <c r="F16" s="87">
        <v>0.06</v>
      </c>
      <c r="G16" s="27" t="s">
        <v>159</v>
      </c>
      <c r="H16" s="27" t="s">
        <v>159</v>
      </c>
      <c r="I16" s="87">
        <v>0.08</v>
      </c>
      <c r="J16" s="34">
        <v>0.12</v>
      </c>
      <c r="K16" s="122">
        <v>0.71162199999999998</v>
      </c>
      <c r="L16" s="123">
        <v>7.9999999999999996E-6</v>
      </c>
    </row>
    <row r="17" spans="1:12">
      <c r="A17" s="36" t="s">
        <v>180</v>
      </c>
      <c r="B17" s="35">
        <v>7.95</v>
      </c>
      <c r="C17" s="27" t="s">
        <v>159</v>
      </c>
      <c r="D17" s="27" t="s">
        <v>159</v>
      </c>
      <c r="E17" s="87">
        <v>0.14000000000000001</v>
      </c>
      <c r="F17" s="27" t="s">
        <v>159</v>
      </c>
      <c r="G17" s="27" t="s">
        <v>159</v>
      </c>
      <c r="H17" s="27" t="s">
        <v>159</v>
      </c>
      <c r="I17" s="27" t="s">
        <v>159</v>
      </c>
      <c r="J17" s="34">
        <v>0.56999999999999995</v>
      </c>
      <c r="K17" s="122">
        <v>0.71133299999999999</v>
      </c>
      <c r="L17" s="123">
        <v>9.0000000000000002E-6</v>
      </c>
    </row>
    <row r="18" spans="1:12">
      <c r="A18" s="36" t="s">
        <v>181</v>
      </c>
      <c r="B18" s="121">
        <v>10.1</v>
      </c>
      <c r="C18" s="27" t="s">
        <v>159</v>
      </c>
      <c r="D18" s="87">
        <v>0.24</v>
      </c>
      <c r="E18" s="27">
        <v>9.83</v>
      </c>
      <c r="F18" s="87">
        <v>0.09</v>
      </c>
      <c r="G18" s="27" t="s">
        <v>159</v>
      </c>
      <c r="H18" s="27" t="s">
        <v>159</v>
      </c>
      <c r="I18" s="87">
        <v>0.73</v>
      </c>
      <c r="J18" s="34">
        <v>0.39</v>
      </c>
      <c r="K18" s="122">
        <v>0.71227700000000005</v>
      </c>
      <c r="L18" s="123">
        <v>9.0000000000000002E-6</v>
      </c>
    </row>
    <row r="19" spans="1:12">
      <c r="A19" s="36" t="s">
        <v>182</v>
      </c>
      <c r="B19" s="35">
        <v>6.24</v>
      </c>
      <c r="C19" s="27" t="s">
        <v>159</v>
      </c>
      <c r="D19" s="87">
        <v>0.19</v>
      </c>
      <c r="E19" s="27">
        <v>4.1500000000000004</v>
      </c>
      <c r="F19" s="87">
        <v>0.06</v>
      </c>
      <c r="G19" s="27" t="s">
        <v>159</v>
      </c>
      <c r="H19" s="27" t="s">
        <v>159</v>
      </c>
      <c r="I19" s="87">
        <v>0.42</v>
      </c>
      <c r="J19" s="34">
        <v>0.22</v>
      </c>
      <c r="K19" s="122">
        <v>0.71226299999999998</v>
      </c>
      <c r="L19" s="123">
        <v>9.0000000000000002E-6</v>
      </c>
    </row>
    <row r="20" spans="1:12">
      <c r="A20" s="36" t="s">
        <v>183</v>
      </c>
      <c r="B20" s="121">
        <v>11.56</v>
      </c>
      <c r="C20" s="27" t="s">
        <v>159</v>
      </c>
      <c r="D20" s="87">
        <v>0.2</v>
      </c>
      <c r="E20" s="27">
        <v>1.1599999999999999</v>
      </c>
      <c r="F20" s="87">
        <v>0.11</v>
      </c>
      <c r="G20" s="27" t="s">
        <v>159</v>
      </c>
      <c r="H20" s="27" t="s">
        <v>159</v>
      </c>
      <c r="I20" s="87">
        <v>0.2</v>
      </c>
      <c r="J20" s="34">
        <v>0.16</v>
      </c>
      <c r="K20" s="122">
        <v>0.71151600000000004</v>
      </c>
      <c r="L20" s="123">
        <v>7.9999999999999996E-6</v>
      </c>
    </row>
    <row r="21" spans="1:12">
      <c r="A21" s="36" t="s">
        <v>186</v>
      </c>
      <c r="B21" s="35" t="s">
        <v>159</v>
      </c>
      <c r="C21" s="27" t="s">
        <v>159</v>
      </c>
      <c r="D21" s="27" t="s">
        <v>159</v>
      </c>
      <c r="E21" s="27" t="s">
        <v>159</v>
      </c>
      <c r="F21" s="27" t="s">
        <v>159</v>
      </c>
      <c r="G21" s="27" t="s">
        <v>159</v>
      </c>
      <c r="H21" s="27" t="s">
        <v>159</v>
      </c>
      <c r="I21" s="27" t="s">
        <v>159</v>
      </c>
      <c r="J21" s="34" t="s">
        <v>159</v>
      </c>
      <c r="K21" s="148" t="s">
        <v>162</v>
      </c>
      <c r="L21" s="149" t="s">
        <v>162</v>
      </c>
    </row>
    <row r="22" spans="1:12">
      <c r="A22" s="98" t="s">
        <v>193</v>
      </c>
      <c r="B22" s="164"/>
      <c r="C22" s="155"/>
      <c r="D22" s="155"/>
      <c r="E22" s="155"/>
      <c r="F22" s="155"/>
      <c r="G22" s="155"/>
      <c r="H22" s="155"/>
      <c r="I22" s="155"/>
      <c r="J22" s="165"/>
      <c r="K22" s="109"/>
      <c r="L22" s="110"/>
    </row>
    <row r="23" spans="1:12">
      <c r="A23" s="36" t="s">
        <v>195</v>
      </c>
      <c r="B23" s="121">
        <v>10.64</v>
      </c>
      <c r="C23" s="27" t="s">
        <v>159</v>
      </c>
      <c r="D23" s="87">
        <v>0.3</v>
      </c>
      <c r="E23" s="87">
        <v>3.8</v>
      </c>
      <c r="F23" s="27">
        <v>3.43</v>
      </c>
      <c r="G23" s="27" t="s">
        <v>159</v>
      </c>
      <c r="H23" s="87">
        <v>0.38</v>
      </c>
      <c r="I23" s="87" t="s">
        <v>196</v>
      </c>
      <c r="J23" s="132">
        <v>0.14000000000000001</v>
      </c>
      <c r="K23" s="122">
        <v>0.71149399999999996</v>
      </c>
      <c r="L23" s="123">
        <v>7.9999999999999996E-6</v>
      </c>
    </row>
    <row r="24" spans="1:12">
      <c r="A24" s="36" t="s">
        <v>197</v>
      </c>
      <c r="B24" s="121">
        <v>15.48</v>
      </c>
      <c r="C24" s="27" t="s">
        <v>159</v>
      </c>
      <c r="D24" s="27" t="s">
        <v>159</v>
      </c>
      <c r="E24" s="27" t="s">
        <v>159</v>
      </c>
      <c r="F24" s="87">
        <v>0.08</v>
      </c>
      <c r="G24" s="27" t="s">
        <v>159</v>
      </c>
      <c r="H24" s="87">
        <v>0.49</v>
      </c>
      <c r="I24" s="27" t="s">
        <v>159</v>
      </c>
      <c r="J24" s="34" t="s">
        <v>159</v>
      </c>
      <c r="K24" s="122">
        <v>0.71244300000000005</v>
      </c>
      <c r="L24" s="123">
        <v>1.0000000000000001E-5</v>
      </c>
    </row>
    <row r="25" spans="1:12">
      <c r="A25" s="36" t="s">
        <v>198</v>
      </c>
      <c r="B25" s="35">
        <v>7.44</v>
      </c>
      <c r="C25" s="27" t="s">
        <v>159</v>
      </c>
      <c r="D25" s="87">
        <v>0.42</v>
      </c>
      <c r="E25" s="87" t="s">
        <v>199</v>
      </c>
      <c r="F25" s="87">
        <v>0.17</v>
      </c>
      <c r="G25" s="27" t="s">
        <v>159</v>
      </c>
      <c r="H25" s="87">
        <v>0.08</v>
      </c>
      <c r="I25" s="27" t="s">
        <v>159</v>
      </c>
      <c r="J25" s="132">
        <v>0.4</v>
      </c>
      <c r="K25" s="122">
        <v>0.71234299999999995</v>
      </c>
      <c r="L25" s="123">
        <v>6.9999999999999999E-6</v>
      </c>
    </row>
    <row r="26" spans="1:12">
      <c r="A26" s="36" t="s">
        <v>200</v>
      </c>
      <c r="B26" s="35">
        <v>6.55</v>
      </c>
      <c r="C26" s="27" t="s">
        <v>159</v>
      </c>
      <c r="D26" s="87">
        <v>0.25</v>
      </c>
      <c r="E26" s="117">
        <v>23.21</v>
      </c>
      <c r="F26" s="87">
        <v>7.0000000000000007E-2</v>
      </c>
      <c r="G26" s="27" t="s">
        <v>159</v>
      </c>
      <c r="H26" s="87">
        <v>0.06</v>
      </c>
      <c r="I26" s="87" t="s">
        <v>201</v>
      </c>
      <c r="J26" s="132">
        <v>0.67</v>
      </c>
      <c r="K26" s="122">
        <v>0.71143999999999996</v>
      </c>
      <c r="L26" s="123">
        <v>1.1E-5</v>
      </c>
    </row>
    <row r="27" spans="1:12">
      <c r="A27" s="36" t="s">
        <v>202</v>
      </c>
      <c r="B27" s="121">
        <v>10.210000000000001</v>
      </c>
      <c r="C27" s="27" t="s">
        <v>159</v>
      </c>
      <c r="D27" s="87">
        <v>0.27</v>
      </c>
      <c r="E27" s="87">
        <v>0.66</v>
      </c>
      <c r="F27" s="27" t="s">
        <v>159</v>
      </c>
      <c r="G27" s="27" t="s">
        <v>159</v>
      </c>
      <c r="H27" s="27" t="s">
        <v>159</v>
      </c>
      <c r="I27" s="27" t="s">
        <v>159</v>
      </c>
      <c r="J27" s="132">
        <v>0.39</v>
      </c>
      <c r="K27" s="122">
        <v>0.71125499999999997</v>
      </c>
      <c r="L27" s="123">
        <v>1.0000000000000001E-5</v>
      </c>
    </row>
    <row r="28" spans="1:12">
      <c r="A28" s="36" t="s">
        <v>204</v>
      </c>
      <c r="B28" s="121">
        <v>17.91</v>
      </c>
      <c r="C28" s="27" t="s">
        <v>159</v>
      </c>
      <c r="D28" s="87">
        <v>1</v>
      </c>
      <c r="E28" s="27">
        <v>3.43</v>
      </c>
      <c r="F28" s="27" t="s">
        <v>159</v>
      </c>
      <c r="G28" s="27" t="s">
        <v>159</v>
      </c>
      <c r="H28" s="27" t="s">
        <v>159</v>
      </c>
      <c r="I28" s="87" t="s">
        <v>205</v>
      </c>
      <c r="J28" s="132">
        <v>0.17</v>
      </c>
      <c r="K28" s="122">
        <v>0.711511</v>
      </c>
      <c r="L28" s="123">
        <v>1.0000000000000001E-5</v>
      </c>
    </row>
    <row r="29" spans="1:12">
      <c r="A29" s="36" t="s">
        <v>206</v>
      </c>
      <c r="B29" s="114" t="s">
        <v>207</v>
      </c>
      <c r="C29" s="27" t="s">
        <v>159</v>
      </c>
      <c r="D29" s="87">
        <v>0.14000000000000001</v>
      </c>
      <c r="E29" s="87">
        <v>0.59</v>
      </c>
      <c r="F29" s="87">
        <v>0.14000000000000001</v>
      </c>
      <c r="G29" s="27" t="s">
        <v>159</v>
      </c>
      <c r="H29" s="27" t="s">
        <v>159</v>
      </c>
      <c r="I29" s="27" t="s">
        <v>159</v>
      </c>
      <c r="J29" s="132">
        <v>0.13</v>
      </c>
      <c r="K29" s="122">
        <v>0.71239399999999997</v>
      </c>
      <c r="L29" s="123">
        <v>7.9999999999999996E-6</v>
      </c>
    </row>
    <row r="30" spans="1:12">
      <c r="A30" s="36" t="s">
        <v>208</v>
      </c>
      <c r="B30" s="35">
        <v>5.29</v>
      </c>
      <c r="C30" s="27" t="s">
        <v>159</v>
      </c>
      <c r="D30" s="87">
        <v>0.33</v>
      </c>
      <c r="E30" s="87" t="s">
        <v>209</v>
      </c>
      <c r="F30" s="27">
        <v>3.58</v>
      </c>
      <c r="G30" s="27" t="s">
        <v>159</v>
      </c>
      <c r="H30" s="87">
        <v>0.11</v>
      </c>
      <c r="I30" s="27" t="s">
        <v>159</v>
      </c>
      <c r="J30" s="34" t="s">
        <v>159</v>
      </c>
      <c r="K30" s="122">
        <v>0.71192500000000003</v>
      </c>
      <c r="L30" s="123">
        <v>9.0000000000000002E-6</v>
      </c>
    </row>
    <row r="31" spans="1:12">
      <c r="A31" s="36" t="s">
        <v>211</v>
      </c>
      <c r="B31" s="35">
        <v>4.43</v>
      </c>
      <c r="C31" s="27" t="s">
        <v>159</v>
      </c>
      <c r="D31" s="87">
        <v>0.06</v>
      </c>
      <c r="E31" s="87">
        <v>0.27</v>
      </c>
      <c r="F31" s="27" t="s">
        <v>159</v>
      </c>
      <c r="G31" s="27" t="s">
        <v>159</v>
      </c>
      <c r="H31" s="27" t="s">
        <v>159</v>
      </c>
      <c r="I31" s="87" t="s">
        <v>212</v>
      </c>
      <c r="J31" s="132">
        <v>0.93</v>
      </c>
      <c r="K31" s="122">
        <v>0.71203000000000005</v>
      </c>
      <c r="L31" s="123">
        <v>1.0000000000000001E-5</v>
      </c>
    </row>
    <row r="32" spans="1:12">
      <c r="A32" s="36" t="s">
        <v>213</v>
      </c>
      <c r="B32" s="35">
        <v>4.91</v>
      </c>
      <c r="C32" s="27" t="s">
        <v>159</v>
      </c>
      <c r="D32" s="87">
        <v>0.49</v>
      </c>
      <c r="E32" s="27">
        <v>5.65</v>
      </c>
      <c r="F32" s="27" t="s">
        <v>159</v>
      </c>
      <c r="G32" s="27" t="s">
        <v>159</v>
      </c>
      <c r="H32" s="27" t="s">
        <v>159</v>
      </c>
      <c r="I32" s="87" t="s">
        <v>201</v>
      </c>
      <c r="J32" s="132">
        <v>0.36</v>
      </c>
      <c r="K32" s="122">
        <v>0.71186000000000005</v>
      </c>
      <c r="L32" s="123">
        <v>7.9999999999999996E-6</v>
      </c>
    </row>
    <row r="33" spans="1:12">
      <c r="A33" s="36" t="s">
        <v>214</v>
      </c>
      <c r="B33" s="121">
        <v>10.14</v>
      </c>
      <c r="C33" s="27" t="s">
        <v>159</v>
      </c>
      <c r="D33" s="87">
        <v>0.48</v>
      </c>
      <c r="E33" s="27">
        <v>6.41</v>
      </c>
      <c r="F33" s="87">
        <v>0.19</v>
      </c>
      <c r="G33" s="27" t="s">
        <v>159</v>
      </c>
      <c r="H33" s="27" t="s">
        <v>159</v>
      </c>
      <c r="I33" s="87" t="s">
        <v>173</v>
      </c>
      <c r="J33" s="132">
        <v>0.79</v>
      </c>
      <c r="K33" s="122">
        <v>0.71236999999999995</v>
      </c>
      <c r="L33" s="123">
        <v>9.0000000000000002E-6</v>
      </c>
    </row>
    <row r="34" spans="1:12">
      <c r="A34" s="36" t="s">
        <v>215</v>
      </c>
      <c r="B34" s="121">
        <v>20.61</v>
      </c>
      <c r="C34" s="27" t="s">
        <v>159</v>
      </c>
      <c r="D34" s="87">
        <v>0.08</v>
      </c>
      <c r="E34" s="87" t="s">
        <v>216</v>
      </c>
      <c r="F34" s="87">
        <v>0.11</v>
      </c>
      <c r="G34" s="27" t="s">
        <v>159</v>
      </c>
      <c r="H34" s="87">
        <v>0.06</v>
      </c>
      <c r="I34" s="87" t="s">
        <v>217</v>
      </c>
      <c r="J34" s="34" t="s">
        <v>159</v>
      </c>
      <c r="K34" s="122">
        <v>0.71188600000000002</v>
      </c>
      <c r="L34" s="123">
        <v>6.0000000000000002E-6</v>
      </c>
    </row>
    <row r="35" spans="1:12">
      <c r="A35" s="36" t="s">
        <v>219</v>
      </c>
      <c r="B35" s="141">
        <v>161.27000000000001</v>
      </c>
      <c r="C35" s="27">
        <v>2.61</v>
      </c>
      <c r="D35" s="117">
        <v>79.14</v>
      </c>
      <c r="E35" s="117">
        <v>21.41</v>
      </c>
      <c r="F35" s="27">
        <v>1.1599999999999999</v>
      </c>
      <c r="G35" s="147">
        <v>0.39</v>
      </c>
      <c r="H35" s="27" t="s">
        <v>159</v>
      </c>
      <c r="I35" s="87" t="s">
        <v>220</v>
      </c>
      <c r="J35" s="132">
        <v>0.59</v>
      </c>
      <c r="K35" s="122">
        <v>0.71227700000000005</v>
      </c>
      <c r="L35" s="123">
        <v>6.9999999999999999E-6</v>
      </c>
    </row>
    <row r="36" spans="1:12">
      <c r="A36" s="36" t="s">
        <v>221</v>
      </c>
      <c r="B36" s="35">
        <v>9.89</v>
      </c>
      <c r="C36" s="27" t="s">
        <v>159</v>
      </c>
      <c r="D36" s="87">
        <v>0.35</v>
      </c>
      <c r="E36" s="87">
        <v>9.6999999999999993</v>
      </c>
      <c r="F36" s="87">
        <v>7.0000000000000007E-2</v>
      </c>
      <c r="G36" s="27" t="s">
        <v>159</v>
      </c>
      <c r="H36" s="27" t="s">
        <v>159</v>
      </c>
      <c r="I36" s="87" t="s">
        <v>222</v>
      </c>
      <c r="J36" s="132">
        <v>0.16</v>
      </c>
      <c r="K36" s="122">
        <v>0.71280299999999996</v>
      </c>
      <c r="L36" s="123">
        <v>9.0000000000000002E-6</v>
      </c>
    </row>
    <row r="37" spans="1:12">
      <c r="A37" s="36" t="s">
        <v>223</v>
      </c>
      <c r="B37" s="35">
        <v>9.83</v>
      </c>
      <c r="C37" s="27" t="s">
        <v>159</v>
      </c>
      <c r="D37" s="87">
        <v>0.41</v>
      </c>
      <c r="E37" s="27">
        <v>2.37</v>
      </c>
      <c r="F37" s="87">
        <v>0.11</v>
      </c>
      <c r="G37" s="27" t="s">
        <v>159</v>
      </c>
      <c r="H37" s="27" t="s">
        <v>159</v>
      </c>
      <c r="I37" s="87" t="s">
        <v>201</v>
      </c>
      <c r="J37" s="132">
        <v>0.53</v>
      </c>
      <c r="K37" s="122">
        <v>0.71207900000000002</v>
      </c>
      <c r="L37" s="123">
        <v>7.9999999999999996E-6</v>
      </c>
    </row>
    <row r="38" spans="1:12">
      <c r="A38" s="180" t="s">
        <v>224</v>
      </c>
      <c r="B38" s="25">
        <v>2.13</v>
      </c>
      <c r="C38" s="183">
        <v>0.1</v>
      </c>
      <c r="D38" s="24" t="s">
        <v>159</v>
      </c>
      <c r="E38" s="183">
        <v>0.2</v>
      </c>
      <c r="F38" s="24" t="s">
        <v>159</v>
      </c>
      <c r="G38" s="24" t="s">
        <v>159</v>
      </c>
      <c r="H38" s="27" t="s">
        <v>159</v>
      </c>
      <c r="I38" s="24">
        <v>2.92</v>
      </c>
      <c r="J38" s="23" t="s">
        <v>159</v>
      </c>
      <c r="K38" s="33" t="s">
        <v>162</v>
      </c>
      <c r="L38" s="31" t="s">
        <v>162</v>
      </c>
    </row>
    <row r="39" spans="1:12">
      <c r="A39" s="192" t="s">
        <v>226</v>
      </c>
      <c r="B39" s="105"/>
      <c r="C39" s="102"/>
      <c r="D39" s="102"/>
      <c r="E39" s="102"/>
      <c r="F39" s="102"/>
      <c r="G39" s="102"/>
      <c r="H39" s="102"/>
      <c r="I39" s="102"/>
      <c r="J39" s="108"/>
      <c r="K39" s="105"/>
      <c r="L39" s="102"/>
    </row>
    <row r="40" spans="1:12">
      <c r="A40" s="36" t="s">
        <v>227</v>
      </c>
      <c r="B40" s="35">
        <v>6.45</v>
      </c>
      <c r="C40" s="27" t="s">
        <v>159</v>
      </c>
      <c r="D40" s="87">
        <v>0.18</v>
      </c>
      <c r="E40" s="27">
        <v>1.07</v>
      </c>
      <c r="F40" s="87">
        <v>0.12</v>
      </c>
      <c r="G40" s="27" t="s">
        <v>159</v>
      </c>
      <c r="H40" s="87">
        <v>0.3</v>
      </c>
      <c r="I40" s="87">
        <v>0.36</v>
      </c>
      <c r="J40" s="132">
        <v>0.52</v>
      </c>
      <c r="K40" s="201">
        <v>0.71146100000000001</v>
      </c>
      <c r="L40" s="202">
        <v>7.9999999999999996E-6</v>
      </c>
    </row>
    <row r="41" spans="1:12">
      <c r="A41" s="36" t="s">
        <v>228</v>
      </c>
      <c r="B41" s="121">
        <v>17.54</v>
      </c>
      <c r="C41" s="27" t="s">
        <v>159</v>
      </c>
      <c r="D41" s="87">
        <v>0.12</v>
      </c>
      <c r="E41" s="27">
        <v>1.77</v>
      </c>
      <c r="F41" s="87">
        <v>0.06</v>
      </c>
      <c r="G41" s="27" t="s">
        <v>159</v>
      </c>
      <c r="H41" s="87">
        <v>0.21</v>
      </c>
      <c r="I41" s="87" t="s">
        <v>229</v>
      </c>
      <c r="J41" s="34" t="s">
        <v>159</v>
      </c>
      <c r="K41" s="201">
        <v>0.71251799999999998</v>
      </c>
      <c r="L41" s="202">
        <v>7.9999999999999996E-6</v>
      </c>
    </row>
    <row r="42" spans="1:12">
      <c r="A42" s="36" t="s">
        <v>230</v>
      </c>
      <c r="B42" s="114">
        <v>3.49</v>
      </c>
      <c r="C42" s="87" t="s">
        <v>159</v>
      </c>
      <c r="D42" s="87">
        <v>0.14000000000000001</v>
      </c>
      <c r="E42" s="87">
        <v>3.53</v>
      </c>
      <c r="F42" s="87">
        <v>0.17</v>
      </c>
      <c r="G42" s="87" t="s">
        <v>159</v>
      </c>
      <c r="H42" s="87">
        <v>0.2</v>
      </c>
      <c r="I42" s="87" t="s">
        <v>231</v>
      </c>
      <c r="J42" s="132">
        <v>0.47</v>
      </c>
      <c r="K42" s="201">
        <v>0.71190399999999998</v>
      </c>
      <c r="L42" s="202">
        <v>1.1E-5</v>
      </c>
    </row>
    <row r="43" spans="1:12">
      <c r="A43" s="36" t="s">
        <v>232</v>
      </c>
      <c r="B43" s="35">
        <v>3.27</v>
      </c>
      <c r="C43" s="27" t="s">
        <v>159</v>
      </c>
      <c r="D43" s="87">
        <v>0.14000000000000001</v>
      </c>
      <c r="E43" s="27">
        <v>1.92</v>
      </c>
      <c r="F43" s="27" t="s">
        <v>159</v>
      </c>
      <c r="G43" s="27" t="s">
        <v>159</v>
      </c>
      <c r="H43" s="27" t="s">
        <v>159</v>
      </c>
      <c r="I43" s="87" t="s">
        <v>229</v>
      </c>
      <c r="J43" s="132">
        <v>0.27</v>
      </c>
      <c r="K43" s="201">
        <v>0.71147800000000005</v>
      </c>
      <c r="L43" s="202">
        <v>7.9999999999999996E-6</v>
      </c>
    </row>
    <row r="44" spans="1:12">
      <c r="A44" s="36" t="s">
        <v>233</v>
      </c>
      <c r="B44" s="141">
        <v>104.43</v>
      </c>
      <c r="C44" s="27">
        <v>1.66</v>
      </c>
      <c r="D44" s="117">
        <v>56.49</v>
      </c>
      <c r="E44" s="117">
        <v>47.84</v>
      </c>
      <c r="F44" s="87">
        <v>0.7</v>
      </c>
      <c r="G44" s="27" t="s">
        <v>159</v>
      </c>
      <c r="H44" s="27" t="s">
        <v>159</v>
      </c>
      <c r="I44" s="117">
        <v>11.03</v>
      </c>
      <c r="J44" s="132">
        <v>0.32</v>
      </c>
      <c r="K44" s="201">
        <v>0.71244399999999997</v>
      </c>
      <c r="L44" s="202">
        <v>7.9999999999999996E-6</v>
      </c>
    </row>
    <row r="45" spans="1:12">
      <c r="A45" s="36" t="s">
        <v>234</v>
      </c>
      <c r="B45" s="35">
        <v>9.68</v>
      </c>
      <c r="C45" s="27" t="s">
        <v>159</v>
      </c>
      <c r="D45" s="87">
        <v>0.28999999999999998</v>
      </c>
      <c r="E45" s="87">
        <v>0.23</v>
      </c>
      <c r="F45" s="87">
        <v>0.13</v>
      </c>
      <c r="G45" s="27" t="s">
        <v>159</v>
      </c>
      <c r="H45" s="27" t="s">
        <v>159</v>
      </c>
      <c r="I45" s="87">
        <v>0.44</v>
      </c>
      <c r="J45" s="132">
        <v>0.35</v>
      </c>
      <c r="K45" s="201">
        <v>0.71291899999999997</v>
      </c>
      <c r="L45" s="202">
        <v>1.0000000000000001E-5</v>
      </c>
    </row>
    <row r="46" spans="1:12">
      <c r="A46" s="36" t="s">
        <v>235</v>
      </c>
      <c r="B46" s="121">
        <v>11.67</v>
      </c>
      <c r="C46" s="87" t="s">
        <v>159</v>
      </c>
      <c r="D46" s="87">
        <v>0.21</v>
      </c>
      <c r="E46" s="87" t="s">
        <v>236</v>
      </c>
      <c r="F46" s="87" t="s">
        <v>159</v>
      </c>
      <c r="G46" s="87" t="s">
        <v>159</v>
      </c>
      <c r="H46" s="27" t="s">
        <v>159</v>
      </c>
      <c r="I46" s="87">
        <v>0.4</v>
      </c>
      <c r="J46" s="132" t="s">
        <v>159</v>
      </c>
      <c r="K46" s="201">
        <v>0.71292699999999998</v>
      </c>
      <c r="L46" s="202">
        <v>9.0000000000000002E-6</v>
      </c>
    </row>
    <row r="47" spans="1:12">
      <c r="A47" s="36" t="s">
        <v>237</v>
      </c>
      <c r="B47" s="121">
        <v>12.29</v>
      </c>
      <c r="C47" s="87" t="s">
        <v>159</v>
      </c>
      <c r="D47" s="87">
        <v>0.2</v>
      </c>
      <c r="E47" s="87">
        <v>0.12</v>
      </c>
      <c r="F47" s="87" t="s">
        <v>159</v>
      </c>
      <c r="G47" s="87" t="s">
        <v>159</v>
      </c>
      <c r="H47" s="147">
        <v>0.17</v>
      </c>
      <c r="I47" s="87">
        <v>0.42</v>
      </c>
      <c r="J47" s="132" t="s">
        <v>159</v>
      </c>
      <c r="K47" s="201">
        <v>0.71294599999999997</v>
      </c>
      <c r="L47" s="202">
        <v>1.5E-5</v>
      </c>
    </row>
    <row r="48" spans="1:12">
      <c r="A48" s="36" t="s">
        <v>238</v>
      </c>
      <c r="B48" s="35">
        <v>6.94</v>
      </c>
      <c r="C48" s="27" t="s">
        <v>159</v>
      </c>
      <c r="D48" s="87">
        <v>0.6</v>
      </c>
      <c r="E48" s="27">
        <v>4.88</v>
      </c>
      <c r="F48" s="87">
        <v>0.22</v>
      </c>
      <c r="G48" s="27" t="s">
        <v>159</v>
      </c>
      <c r="H48" s="27" t="s">
        <v>159</v>
      </c>
      <c r="I48" s="27">
        <v>1.59</v>
      </c>
      <c r="J48" s="132">
        <v>0.34</v>
      </c>
      <c r="K48" s="201">
        <v>0.71170900000000004</v>
      </c>
      <c r="L48" s="202">
        <v>1.4E-5</v>
      </c>
    </row>
    <row r="49" spans="1:12">
      <c r="A49" s="36" t="s">
        <v>239</v>
      </c>
      <c r="B49" s="121">
        <v>15.24</v>
      </c>
      <c r="C49" s="27" t="s">
        <v>159</v>
      </c>
      <c r="D49" s="87">
        <v>0.92</v>
      </c>
      <c r="E49" s="27">
        <v>3.83</v>
      </c>
      <c r="F49" s="87">
        <v>0.08</v>
      </c>
      <c r="G49" s="27" t="s">
        <v>159</v>
      </c>
      <c r="H49" s="27" t="s">
        <v>159</v>
      </c>
      <c r="I49" s="87">
        <v>0.52</v>
      </c>
      <c r="J49" s="132">
        <v>0.32</v>
      </c>
      <c r="K49" s="201">
        <v>0.71155900000000005</v>
      </c>
      <c r="L49" s="202">
        <v>9.0000000000000002E-6</v>
      </c>
    </row>
    <row r="50" spans="1:12">
      <c r="A50" s="36" t="s">
        <v>240</v>
      </c>
      <c r="B50" s="121">
        <v>14.95</v>
      </c>
      <c r="C50" s="27" t="s">
        <v>159</v>
      </c>
      <c r="D50" s="27">
        <v>1.1100000000000001</v>
      </c>
      <c r="E50" s="87">
        <v>0.82</v>
      </c>
      <c r="F50" s="87">
        <v>0.53</v>
      </c>
      <c r="G50" s="27" t="s">
        <v>159</v>
      </c>
      <c r="H50" s="27" t="s">
        <v>159</v>
      </c>
      <c r="I50" s="87">
        <v>0.44</v>
      </c>
      <c r="J50" s="132">
        <v>0.17</v>
      </c>
      <c r="K50" s="201">
        <v>0.71154399999999995</v>
      </c>
      <c r="L50" s="202">
        <v>9.0000000000000002E-6</v>
      </c>
    </row>
    <row r="51" spans="1:12">
      <c r="A51" s="36" t="s">
        <v>242</v>
      </c>
      <c r="B51" s="121">
        <v>15.74</v>
      </c>
      <c r="C51" s="27" t="s">
        <v>159</v>
      </c>
      <c r="D51" s="87">
        <v>0.05</v>
      </c>
      <c r="E51" s="27">
        <v>2.0299999999999998</v>
      </c>
      <c r="F51" s="87">
        <v>7.0000000000000007E-2</v>
      </c>
      <c r="G51" s="27" t="s">
        <v>159</v>
      </c>
      <c r="H51" s="27" t="s">
        <v>159</v>
      </c>
      <c r="I51" s="87">
        <v>0.35</v>
      </c>
      <c r="J51" s="34" t="s">
        <v>159</v>
      </c>
      <c r="K51" s="201">
        <v>0.71164700000000003</v>
      </c>
      <c r="L51" s="202">
        <v>1.2999999999999999E-5</v>
      </c>
    </row>
    <row r="52" spans="1:12">
      <c r="A52" s="36" t="s">
        <v>243</v>
      </c>
      <c r="B52" s="35">
        <v>7.55</v>
      </c>
      <c r="C52" s="27" t="s">
        <v>159</v>
      </c>
      <c r="D52" s="87">
        <v>0.46</v>
      </c>
      <c r="E52" s="27">
        <v>8.09</v>
      </c>
      <c r="F52" s="87">
        <v>0.42</v>
      </c>
      <c r="G52" s="27" t="s">
        <v>159</v>
      </c>
      <c r="H52" s="27" t="s">
        <v>159</v>
      </c>
      <c r="I52" s="87">
        <v>0.64</v>
      </c>
      <c r="J52" s="132">
        <v>0.68</v>
      </c>
      <c r="K52" s="201">
        <v>0.71215600000000001</v>
      </c>
      <c r="L52" s="202">
        <v>6.0000000000000002E-6</v>
      </c>
    </row>
    <row r="53" spans="1:12">
      <c r="A53" s="36" t="s">
        <v>244</v>
      </c>
      <c r="B53" s="35">
        <v>9.08</v>
      </c>
      <c r="C53" s="27" t="s">
        <v>159</v>
      </c>
      <c r="D53" s="87">
        <v>0.36</v>
      </c>
      <c r="E53" s="27">
        <v>6.54</v>
      </c>
      <c r="F53" s="87">
        <v>0.06</v>
      </c>
      <c r="G53" s="27" t="s">
        <v>159</v>
      </c>
      <c r="H53" s="27" t="s">
        <v>159</v>
      </c>
      <c r="I53" s="87">
        <v>0.55000000000000004</v>
      </c>
      <c r="J53" s="132">
        <v>0.78</v>
      </c>
      <c r="K53" s="201">
        <v>0.713063</v>
      </c>
      <c r="L53" s="202">
        <v>1.1E-5</v>
      </c>
    </row>
    <row r="54" spans="1:12">
      <c r="A54" s="36" t="s">
        <v>245</v>
      </c>
      <c r="B54" s="121">
        <v>17.57</v>
      </c>
      <c r="C54" s="27" t="s">
        <v>159</v>
      </c>
      <c r="D54" s="87">
        <v>0.22</v>
      </c>
      <c r="E54" s="27">
        <v>1.95</v>
      </c>
      <c r="F54" s="87">
        <v>0.34</v>
      </c>
      <c r="G54" s="27" t="s">
        <v>159</v>
      </c>
      <c r="H54" s="27" t="s">
        <v>159</v>
      </c>
      <c r="I54" s="87">
        <v>0.36</v>
      </c>
      <c r="J54" s="132">
        <v>0.21</v>
      </c>
      <c r="K54" s="201">
        <v>0.71167199999999997</v>
      </c>
      <c r="L54" s="202">
        <v>6.9999999999999999E-6</v>
      </c>
    </row>
    <row r="55" spans="1:12">
      <c r="A55" s="36" t="s">
        <v>246</v>
      </c>
      <c r="B55" s="121">
        <v>12.06</v>
      </c>
      <c r="C55" s="27" t="s">
        <v>159</v>
      </c>
      <c r="D55" s="87">
        <v>0.12</v>
      </c>
      <c r="E55" s="27">
        <v>1.17</v>
      </c>
      <c r="F55" s="27" t="s">
        <v>159</v>
      </c>
      <c r="G55" s="27" t="s">
        <v>159</v>
      </c>
      <c r="H55" s="27" t="s">
        <v>159</v>
      </c>
      <c r="I55" s="87">
        <v>0.53</v>
      </c>
      <c r="J55" s="34" t="s">
        <v>159</v>
      </c>
      <c r="K55" s="201">
        <v>0.71114100000000002</v>
      </c>
      <c r="L55" s="202">
        <v>9.0000000000000002E-6</v>
      </c>
    </row>
    <row r="56" spans="1:12">
      <c r="A56" s="36" t="s">
        <v>248</v>
      </c>
      <c r="B56" s="121">
        <v>10.15</v>
      </c>
      <c r="C56" s="27" t="s">
        <v>159</v>
      </c>
      <c r="D56" s="87">
        <v>0.27</v>
      </c>
      <c r="E56" s="87">
        <v>0.14000000000000001</v>
      </c>
      <c r="F56" s="87">
        <v>0.05</v>
      </c>
      <c r="G56" s="27" t="s">
        <v>159</v>
      </c>
      <c r="H56" s="27" t="s">
        <v>159</v>
      </c>
      <c r="I56" s="87">
        <v>0.65</v>
      </c>
      <c r="J56" s="132">
        <v>0.2</v>
      </c>
      <c r="K56" s="201">
        <v>0.71169199999999999</v>
      </c>
      <c r="L56" s="202">
        <v>7.9999999999999996E-6</v>
      </c>
    </row>
    <row r="57" spans="1:12">
      <c r="A57" s="36" t="s">
        <v>249</v>
      </c>
      <c r="B57" s="121">
        <v>13.23</v>
      </c>
      <c r="C57" s="27" t="s">
        <v>159</v>
      </c>
      <c r="D57" s="87">
        <v>0.45</v>
      </c>
      <c r="E57" s="27">
        <v>5.01</v>
      </c>
      <c r="F57" s="87">
        <v>0.09</v>
      </c>
      <c r="G57" s="27" t="s">
        <v>159</v>
      </c>
      <c r="H57" s="27" t="s">
        <v>159</v>
      </c>
      <c r="I57" s="87">
        <v>0.52</v>
      </c>
      <c r="J57" s="132">
        <v>0.21</v>
      </c>
      <c r="K57" s="201">
        <v>0.71244300000000005</v>
      </c>
      <c r="L57" s="202">
        <v>1.1E-5</v>
      </c>
    </row>
    <row r="58" spans="1:12">
      <c r="A58" s="180" t="s">
        <v>250</v>
      </c>
      <c r="B58" s="35" t="s">
        <v>159</v>
      </c>
      <c r="C58" s="27" t="s">
        <v>159</v>
      </c>
      <c r="D58" s="27" t="s">
        <v>159</v>
      </c>
      <c r="E58" s="87">
        <v>0.11</v>
      </c>
      <c r="F58" s="27" t="s">
        <v>159</v>
      </c>
      <c r="G58" s="27" t="s">
        <v>159</v>
      </c>
      <c r="H58" s="27" t="s">
        <v>159</v>
      </c>
      <c r="I58" s="87">
        <v>0.31</v>
      </c>
      <c r="J58" s="34" t="s">
        <v>159</v>
      </c>
      <c r="K58" s="35" t="s">
        <v>162</v>
      </c>
      <c r="L58" s="27" t="s">
        <v>162</v>
      </c>
    </row>
    <row r="59" spans="1:12">
      <c r="A59" s="98" t="s">
        <v>253</v>
      </c>
      <c r="B59" s="164"/>
      <c r="C59" s="155"/>
      <c r="D59" s="155"/>
      <c r="E59" s="155"/>
      <c r="F59" s="155"/>
      <c r="G59" s="155"/>
      <c r="H59" s="155"/>
      <c r="I59" s="155"/>
      <c r="J59" s="165"/>
      <c r="K59" s="164"/>
      <c r="L59" s="155"/>
    </row>
    <row r="60" spans="1:12">
      <c r="A60" s="36" t="s">
        <v>254</v>
      </c>
      <c r="B60" s="121">
        <v>13.053000000000001</v>
      </c>
      <c r="C60" s="27" t="s">
        <v>159</v>
      </c>
      <c r="D60" s="87">
        <v>0.77800000000000002</v>
      </c>
      <c r="E60" s="87">
        <v>4.6660000000000004</v>
      </c>
      <c r="F60" s="27" t="s">
        <v>159</v>
      </c>
      <c r="G60" s="27" t="s">
        <v>159</v>
      </c>
      <c r="H60" s="87">
        <v>0.20699999999999999</v>
      </c>
      <c r="I60" s="87">
        <v>0.19700000000000001</v>
      </c>
      <c r="J60" s="132">
        <v>0.26200000000000001</v>
      </c>
      <c r="K60" s="201">
        <v>0.711538</v>
      </c>
      <c r="L60" s="202">
        <v>9.0000000000000002E-6</v>
      </c>
    </row>
    <row r="61" spans="1:12">
      <c r="A61" s="36" t="s">
        <v>255</v>
      </c>
      <c r="B61" s="121">
        <v>18.337</v>
      </c>
      <c r="C61" s="27" t="s">
        <v>159</v>
      </c>
      <c r="D61" s="87">
        <v>0.46300000000000002</v>
      </c>
      <c r="E61" s="87">
        <v>8.2919999999999998</v>
      </c>
      <c r="F61" s="27" t="s">
        <v>159</v>
      </c>
      <c r="G61" s="27" t="s">
        <v>159</v>
      </c>
      <c r="H61" s="87">
        <v>0.13600000000000001</v>
      </c>
      <c r="I61" s="87">
        <v>0.29699999999999999</v>
      </c>
      <c r="J61" s="132">
        <v>0.96599999999999997</v>
      </c>
      <c r="K61" s="201">
        <v>0.71115700000000004</v>
      </c>
      <c r="L61" s="202">
        <v>6.9999999999999999E-6</v>
      </c>
    </row>
    <row r="62" spans="1:12">
      <c r="A62" s="36" t="s">
        <v>256</v>
      </c>
      <c r="B62" s="114">
        <v>2.2349999999999999</v>
      </c>
      <c r="C62" s="27" t="s">
        <v>159</v>
      </c>
      <c r="D62" s="87">
        <v>0.46600000000000003</v>
      </c>
      <c r="E62" s="87">
        <v>1.474</v>
      </c>
      <c r="F62" s="87">
        <v>0.14099999999999999</v>
      </c>
      <c r="G62" s="27" t="s">
        <v>159</v>
      </c>
      <c r="H62" s="27" t="s">
        <v>159</v>
      </c>
      <c r="I62" s="87">
        <v>0.151</v>
      </c>
      <c r="J62" s="132">
        <v>6.8000000000000005E-2</v>
      </c>
      <c r="K62" s="201">
        <v>0.71134900000000001</v>
      </c>
      <c r="L62" s="202">
        <v>7.9999999999999996E-6</v>
      </c>
    </row>
    <row r="63" spans="1:12">
      <c r="A63" s="36" t="s">
        <v>257</v>
      </c>
      <c r="B63" s="121">
        <v>19.696999999999999</v>
      </c>
      <c r="C63" s="27" t="s">
        <v>159</v>
      </c>
      <c r="D63" s="87">
        <v>0.28199999999999997</v>
      </c>
      <c r="E63" s="87">
        <v>9.4619999999999997</v>
      </c>
      <c r="F63" s="27" t="s">
        <v>159</v>
      </c>
      <c r="G63" s="27" t="s">
        <v>159</v>
      </c>
      <c r="H63" s="27" t="s">
        <v>159</v>
      </c>
      <c r="I63" s="87">
        <v>0.218</v>
      </c>
      <c r="J63" s="132">
        <v>0.33100000000000002</v>
      </c>
      <c r="K63" s="201">
        <v>0.71212500000000001</v>
      </c>
      <c r="L63" s="202">
        <v>9.0000000000000002E-6</v>
      </c>
    </row>
    <row r="64" spans="1:12">
      <c r="A64" s="36" t="s">
        <v>258</v>
      </c>
      <c r="B64" s="35">
        <v>8.4700000000000006</v>
      </c>
      <c r="C64" s="27" t="s">
        <v>159</v>
      </c>
      <c r="D64" s="87">
        <v>0.311</v>
      </c>
      <c r="E64" s="87">
        <v>5.5259999999999998</v>
      </c>
      <c r="F64" s="27" t="s">
        <v>159</v>
      </c>
      <c r="G64" s="27" t="s">
        <v>159</v>
      </c>
      <c r="H64" s="87">
        <v>0.06</v>
      </c>
      <c r="I64" s="87">
        <v>0.49399999999999999</v>
      </c>
      <c r="J64" s="132">
        <v>0.63600000000000001</v>
      </c>
      <c r="K64" s="201">
        <v>0.71182100000000004</v>
      </c>
      <c r="L64" s="202">
        <v>1.1E-5</v>
      </c>
    </row>
    <row r="65" spans="1:12">
      <c r="A65" s="36" t="s">
        <v>259</v>
      </c>
      <c r="B65" s="114">
        <v>5.5789999999999997</v>
      </c>
      <c r="C65" s="27" t="s">
        <v>159</v>
      </c>
      <c r="D65" s="87">
        <v>0.45900000000000002</v>
      </c>
      <c r="E65" s="87">
        <v>4.1159999999999997</v>
      </c>
      <c r="F65" s="27" t="s">
        <v>159</v>
      </c>
      <c r="G65" s="27" t="s">
        <v>159</v>
      </c>
      <c r="H65" s="27" t="s">
        <v>159</v>
      </c>
      <c r="I65" s="87">
        <v>0.13800000000000001</v>
      </c>
      <c r="J65" s="132">
        <v>0.48499999999999999</v>
      </c>
      <c r="K65" s="201">
        <v>0.71209900000000004</v>
      </c>
      <c r="L65" s="202">
        <v>9.0000000000000002E-6</v>
      </c>
    </row>
    <row r="66" spans="1:12">
      <c r="A66" s="36" t="s">
        <v>260</v>
      </c>
      <c r="B66" s="121">
        <v>14.035</v>
      </c>
      <c r="C66" s="27" t="s">
        <v>159</v>
      </c>
      <c r="D66" s="87">
        <v>0.123</v>
      </c>
      <c r="E66" s="87">
        <v>2.4540000000000002</v>
      </c>
      <c r="F66" s="87">
        <v>2.6179999999999999</v>
      </c>
      <c r="G66" s="27" t="s">
        <v>159</v>
      </c>
      <c r="H66" s="27" t="s">
        <v>159</v>
      </c>
      <c r="I66" s="87">
        <v>6.5000000000000002E-2</v>
      </c>
      <c r="J66" s="34" t="s">
        <v>159</v>
      </c>
      <c r="K66" s="201">
        <v>0.71158699999999997</v>
      </c>
      <c r="L66" s="202">
        <v>1.2E-5</v>
      </c>
    </row>
    <row r="67" spans="1:12">
      <c r="A67" s="36" t="s">
        <v>261</v>
      </c>
      <c r="B67" s="114">
        <v>8.2159999999999993</v>
      </c>
      <c r="C67" s="27" t="s">
        <v>159</v>
      </c>
      <c r="D67" s="87">
        <v>8.3000000000000004E-2</v>
      </c>
      <c r="E67" s="87">
        <v>0.38400000000000001</v>
      </c>
      <c r="F67" s="87">
        <v>0.16300000000000001</v>
      </c>
      <c r="G67" s="27" t="s">
        <v>159</v>
      </c>
      <c r="H67" s="27" t="s">
        <v>159</v>
      </c>
      <c r="I67" s="87">
        <v>6.5000000000000002E-2</v>
      </c>
      <c r="J67" s="132">
        <v>6.0999999999999999E-2</v>
      </c>
      <c r="K67" s="201">
        <v>0.71180200000000005</v>
      </c>
      <c r="L67" s="202">
        <v>1.0000000000000001E-5</v>
      </c>
    </row>
    <row r="68" spans="1:12">
      <c r="A68" s="36" t="s">
        <v>262</v>
      </c>
      <c r="B68" s="114">
        <v>8.8539999999999992</v>
      </c>
      <c r="C68" s="27" t="s">
        <v>159</v>
      </c>
      <c r="D68" s="87">
        <v>0.21</v>
      </c>
      <c r="E68" s="87">
        <v>0.35499999999999998</v>
      </c>
      <c r="F68" s="87">
        <v>0.20599999999999999</v>
      </c>
      <c r="G68" s="27" t="s">
        <v>159</v>
      </c>
      <c r="H68" s="27" t="s">
        <v>159</v>
      </c>
      <c r="I68" s="87">
        <v>0.28199999999999997</v>
      </c>
      <c r="J68" s="34" t="s">
        <v>159</v>
      </c>
      <c r="K68" s="201">
        <v>0.711287</v>
      </c>
      <c r="L68" s="202">
        <v>6.9999999999999999E-6</v>
      </c>
    </row>
    <row r="69" spans="1:12">
      <c r="A69" s="36" t="s">
        <v>263</v>
      </c>
      <c r="B69" s="114">
        <v>6.6280000000000001</v>
      </c>
      <c r="C69" s="27" t="s">
        <v>159</v>
      </c>
      <c r="D69" s="87">
        <v>1.232</v>
      </c>
      <c r="E69" s="27">
        <v>3.36</v>
      </c>
      <c r="F69" s="27" t="s">
        <v>159</v>
      </c>
      <c r="G69" s="27" t="s">
        <v>159</v>
      </c>
      <c r="H69" s="27" t="s">
        <v>159</v>
      </c>
      <c r="I69" s="87">
        <v>0.17799999999999999</v>
      </c>
      <c r="J69" s="132">
        <v>0.40600000000000003</v>
      </c>
      <c r="K69" s="201">
        <v>0.71135400000000004</v>
      </c>
      <c r="L69" s="202">
        <v>1.1E-5</v>
      </c>
    </row>
    <row r="70" spans="1:12">
      <c r="A70" s="36" t="s">
        <v>264</v>
      </c>
      <c r="B70" s="121">
        <v>16.661000000000001</v>
      </c>
      <c r="C70" s="27" t="s">
        <v>159</v>
      </c>
      <c r="D70" s="87">
        <v>0.23899999999999999</v>
      </c>
      <c r="E70" s="87">
        <v>0.29299999999999998</v>
      </c>
      <c r="F70" s="87">
        <v>1.9419999999999999</v>
      </c>
      <c r="G70" s="27" t="s">
        <v>159</v>
      </c>
      <c r="H70" s="27" t="s">
        <v>159</v>
      </c>
      <c r="I70" s="87">
        <v>6.3E-2</v>
      </c>
      <c r="J70" s="34" t="s">
        <v>159</v>
      </c>
      <c r="K70" s="201">
        <v>0.71175600000000006</v>
      </c>
      <c r="L70" s="202">
        <v>7.9999999999999996E-6</v>
      </c>
    </row>
    <row r="71" spans="1:12">
      <c r="A71" s="36" t="s">
        <v>265</v>
      </c>
      <c r="B71" s="121">
        <v>10.260999999999999</v>
      </c>
      <c r="C71" s="87" t="s">
        <v>159</v>
      </c>
      <c r="D71" s="87" t="s">
        <v>159</v>
      </c>
      <c r="E71" s="87">
        <v>7.1999999999999995E-2</v>
      </c>
      <c r="F71" s="87">
        <v>1.139</v>
      </c>
      <c r="G71" s="87" t="s">
        <v>159</v>
      </c>
      <c r="H71" s="27" t="s">
        <v>159</v>
      </c>
      <c r="I71" s="87" t="s">
        <v>159</v>
      </c>
      <c r="J71" s="132" t="s">
        <v>159</v>
      </c>
      <c r="K71" s="201">
        <v>0.71259399999999995</v>
      </c>
      <c r="L71" s="202">
        <v>9.0000000000000002E-6</v>
      </c>
    </row>
    <row r="72" spans="1:12">
      <c r="A72" s="36" t="s">
        <v>268</v>
      </c>
      <c r="B72" s="35">
        <v>3.99</v>
      </c>
      <c r="C72" s="27" t="s">
        <v>159</v>
      </c>
      <c r="D72" s="87">
        <v>0.248</v>
      </c>
      <c r="E72" s="117">
        <v>14.132999999999999</v>
      </c>
      <c r="F72" s="27" t="s">
        <v>159</v>
      </c>
      <c r="G72" s="27" t="s">
        <v>159</v>
      </c>
      <c r="H72" s="27" t="s">
        <v>159</v>
      </c>
      <c r="I72" s="87">
        <v>0.157</v>
      </c>
      <c r="J72" s="132">
        <v>0.48499999999999999</v>
      </c>
      <c r="K72" s="201">
        <v>0.71196499999999996</v>
      </c>
      <c r="L72" s="202">
        <v>9.0000000000000002E-6</v>
      </c>
    </row>
    <row r="73" spans="1:12">
      <c r="A73" s="36" t="s">
        <v>269</v>
      </c>
      <c r="B73" s="121">
        <v>12.025</v>
      </c>
      <c r="C73" s="27" t="s">
        <v>159</v>
      </c>
      <c r="D73" s="87">
        <v>0.36499999999999999</v>
      </c>
      <c r="E73" s="87">
        <v>0.84699999999999998</v>
      </c>
      <c r="F73" s="87">
        <v>1.236</v>
      </c>
      <c r="G73" s="27" t="s">
        <v>159</v>
      </c>
      <c r="H73" s="27" t="s">
        <v>159</v>
      </c>
      <c r="I73" s="87">
        <v>6.5000000000000002E-2</v>
      </c>
      <c r="J73" s="34">
        <v>7.0000000000000007E-2</v>
      </c>
      <c r="K73" s="201">
        <v>0.71244099999999999</v>
      </c>
      <c r="L73" s="202">
        <v>1.0000000000000001E-5</v>
      </c>
    </row>
    <row r="74" spans="1:12">
      <c r="A74" s="36" t="s">
        <v>270</v>
      </c>
      <c r="B74" s="114">
        <v>6.9770000000000003</v>
      </c>
      <c r="C74" s="27" t="s">
        <v>159</v>
      </c>
      <c r="D74" s="87">
        <v>6.3E-2</v>
      </c>
      <c r="E74" s="87">
        <v>0.99299999999999999</v>
      </c>
      <c r="F74" s="27" t="s">
        <v>159</v>
      </c>
      <c r="G74" s="27" t="s">
        <v>159</v>
      </c>
      <c r="H74" s="27" t="s">
        <v>159</v>
      </c>
      <c r="I74" s="27" t="s">
        <v>159</v>
      </c>
      <c r="J74" s="132">
        <v>0.315</v>
      </c>
      <c r="K74" s="201">
        <v>0.71149799999999996</v>
      </c>
      <c r="L74" s="202">
        <v>6.0000000000000002E-6</v>
      </c>
    </row>
    <row r="75" spans="1:12">
      <c r="A75" s="36" t="s">
        <v>271</v>
      </c>
      <c r="B75" s="114">
        <v>5.1150000000000002</v>
      </c>
      <c r="C75" s="27" t="s">
        <v>159</v>
      </c>
      <c r="D75" s="87">
        <v>0.13600000000000001</v>
      </c>
      <c r="E75" s="87">
        <v>1.9330000000000001</v>
      </c>
      <c r="F75" s="87">
        <v>0.17</v>
      </c>
      <c r="G75" s="27" t="s">
        <v>159</v>
      </c>
      <c r="H75" s="27" t="s">
        <v>159</v>
      </c>
      <c r="I75" s="87">
        <v>0.3</v>
      </c>
      <c r="J75" s="132">
        <v>0.54100000000000004</v>
      </c>
      <c r="K75" s="201">
        <v>0.71150000000000002</v>
      </c>
      <c r="L75" s="202">
        <v>7.9999999999999996E-6</v>
      </c>
    </row>
    <row r="76" spans="1:12">
      <c r="A76" s="36" t="s">
        <v>272</v>
      </c>
      <c r="B76" s="114">
        <v>4.8449999999999998</v>
      </c>
      <c r="C76" s="27" t="s">
        <v>159</v>
      </c>
      <c r="D76" s="87">
        <v>8.2000000000000003E-2</v>
      </c>
      <c r="E76" s="87">
        <v>3.073</v>
      </c>
      <c r="F76" s="27" t="s">
        <v>159</v>
      </c>
      <c r="G76" s="27" t="s">
        <v>159</v>
      </c>
      <c r="H76" s="27" t="s">
        <v>159</v>
      </c>
      <c r="I76" s="87">
        <v>8.2000000000000003E-2</v>
      </c>
      <c r="J76" s="132">
        <v>0.47899999999999998</v>
      </c>
      <c r="K76" s="201">
        <v>0.71141500000000002</v>
      </c>
      <c r="L76" s="202">
        <v>6.9999999999999999E-6</v>
      </c>
    </row>
    <row r="77" spans="1:12">
      <c r="A77" s="180" t="s">
        <v>273</v>
      </c>
      <c r="B77" s="35" t="s">
        <v>159</v>
      </c>
      <c r="C77" s="27" t="s">
        <v>159</v>
      </c>
      <c r="D77" s="27" t="s">
        <v>159</v>
      </c>
      <c r="E77" s="27" t="s">
        <v>159</v>
      </c>
      <c r="F77" s="27" t="s">
        <v>159</v>
      </c>
      <c r="G77" s="27" t="s">
        <v>159</v>
      </c>
      <c r="H77" s="27" t="s">
        <v>159</v>
      </c>
      <c r="I77" s="27" t="s">
        <v>159</v>
      </c>
      <c r="J77" s="34" t="s">
        <v>159</v>
      </c>
      <c r="K77" s="35" t="s">
        <v>162</v>
      </c>
      <c r="L77" s="27" t="s">
        <v>162</v>
      </c>
    </row>
    <row r="78" spans="1:12">
      <c r="A78" s="98" t="s">
        <v>275</v>
      </c>
      <c r="B78" s="164"/>
      <c r="C78" s="155"/>
      <c r="D78" s="155"/>
      <c r="E78" s="155"/>
      <c r="F78" s="155"/>
      <c r="G78" s="155"/>
      <c r="H78" s="155"/>
      <c r="I78" s="155"/>
      <c r="J78" s="165"/>
      <c r="K78" s="164"/>
      <c r="L78" s="155"/>
    </row>
    <row r="79" spans="1:12">
      <c r="A79" s="36" t="s">
        <v>276</v>
      </c>
      <c r="B79" s="35">
        <v>8.44</v>
      </c>
      <c r="C79" s="27" t="s">
        <v>159</v>
      </c>
      <c r="D79" s="87">
        <v>0.22</v>
      </c>
      <c r="E79" s="27">
        <v>4.91</v>
      </c>
      <c r="F79" s="87">
        <v>0.42</v>
      </c>
      <c r="G79" s="27" t="s">
        <v>159</v>
      </c>
      <c r="H79" s="147">
        <v>0.08</v>
      </c>
      <c r="I79" s="87">
        <v>0.14000000000000001</v>
      </c>
      <c r="J79" s="132">
        <v>0.44</v>
      </c>
      <c r="K79" s="201">
        <v>0.71130599999999999</v>
      </c>
      <c r="L79" s="208">
        <v>6.0000000000000002E-6</v>
      </c>
    </row>
    <row r="80" spans="1:12">
      <c r="A80" s="36" t="s">
        <v>277</v>
      </c>
      <c r="B80" s="121">
        <v>14.56</v>
      </c>
      <c r="C80" s="87" t="s">
        <v>159</v>
      </c>
      <c r="D80" s="87">
        <v>0.19</v>
      </c>
      <c r="E80" s="87">
        <v>0.2</v>
      </c>
      <c r="F80" s="87">
        <v>0.36</v>
      </c>
      <c r="G80" s="87" t="s">
        <v>159</v>
      </c>
      <c r="H80" s="147">
        <v>0.11</v>
      </c>
      <c r="I80" s="87" t="s">
        <v>159</v>
      </c>
      <c r="J80" s="132" t="s">
        <v>159</v>
      </c>
      <c r="K80" s="201">
        <v>0.71161600000000003</v>
      </c>
      <c r="L80" s="208">
        <v>6.0000000000000002E-6</v>
      </c>
    </row>
    <row r="81" spans="1:12">
      <c r="A81" s="36" t="s">
        <v>278</v>
      </c>
      <c r="B81" s="121">
        <v>10.32</v>
      </c>
      <c r="C81" s="27" t="s">
        <v>159</v>
      </c>
      <c r="D81" s="87">
        <v>0.22</v>
      </c>
      <c r="E81" s="27">
        <v>3.08</v>
      </c>
      <c r="F81" s="87">
        <v>0.48</v>
      </c>
      <c r="G81" s="27" t="s">
        <v>159</v>
      </c>
      <c r="H81" s="27" t="s">
        <v>159</v>
      </c>
      <c r="I81" s="87">
        <v>0.16</v>
      </c>
      <c r="J81" s="34" t="s">
        <v>159</v>
      </c>
      <c r="K81" s="201">
        <v>0.71174700000000002</v>
      </c>
      <c r="L81" s="208">
        <v>6.0000000000000002E-6</v>
      </c>
    </row>
    <row r="82" spans="1:12">
      <c r="A82" s="36" t="s">
        <v>279</v>
      </c>
      <c r="B82" s="35">
        <v>4.87</v>
      </c>
      <c r="C82" s="27" t="s">
        <v>159</v>
      </c>
      <c r="D82" s="87">
        <v>0.12</v>
      </c>
      <c r="E82" s="27" t="s">
        <v>159</v>
      </c>
      <c r="F82" s="87">
        <v>0.15</v>
      </c>
      <c r="G82" s="27" t="s">
        <v>159</v>
      </c>
      <c r="H82" s="27" t="s">
        <v>159</v>
      </c>
      <c r="I82" s="27" t="s">
        <v>159</v>
      </c>
      <c r="J82" s="132">
        <v>0.54</v>
      </c>
      <c r="K82" s="201">
        <v>0.71171499999999999</v>
      </c>
      <c r="L82" s="208">
        <v>7.9999999999999996E-6</v>
      </c>
    </row>
    <row r="83" spans="1:12">
      <c r="A83" s="36" t="s">
        <v>280</v>
      </c>
      <c r="B83" s="114">
        <v>9.8000000000000007</v>
      </c>
      <c r="C83" s="27" t="s">
        <v>159</v>
      </c>
      <c r="D83" s="87">
        <v>0.11</v>
      </c>
      <c r="E83" s="27" t="s">
        <v>159</v>
      </c>
      <c r="F83" s="87">
        <v>0.13</v>
      </c>
      <c r="G83" s="27" t="s">
        <v>159</v>
      </c>
      <c r="H83" s="27" t="s">
        <v>159</v>
      </c>
      <c r="I83" s="87">
        <v>0.14000000000000001</v>
      </c>
      <c r="J83" s="34" t="s">
        <v>159</v>
      </c>
      <c r="K83" s="201">
        <v>0.71182100000000004</v>
      </c>
      <c r="L83" s="208">
        <v>6.0000000000000002E-6</v>
      </c>
    </row>
    <row r="84" spans="1:12">
      <c r="A84" s="36" t="s">
        <v>281</v>
      </c>
      <c r="B84" s="35">
        <v>3.32</v>
      </c>
      <c r="C84" s="27" t="s">
        <v>159</v>
      </c>
      <c r="D84" s="87">
        <v>0.34</v>
      </c>
      <c r="E84" s="27">
        <v>4.26</v>
      </c>
      <c r="F84" s="27" t="s">
        <v>159</v>
      </c>
      <c r="G84" s="27" t="s">
        <v>159</v>
      </c>
      <c r="H84" s="27" t="s">
        <v>159</v>
      </c>
      <c r="I84" s="27" t="s">
        <v>159</v>
      </c>
      <c r="J84" s="132">
        <v>0.26</v>
      </c>
      <c r="K84" s="201">
        <v>0.71147800000000005</v>
      </c>
      <c r="L84" s="208">
        <v>6.9999999999999999E-6</v>
      </c>
    </row>
    <row r="85" spans="1:12">
      <c r="A85" s="36" t="s">
        <v>282</v>
      </c>
      <c r="B85" s="114">
        <v>6.9</v>
      </c>
      <c r="C85" s="27" t="s">
        <v>159</v>
      </c>
      <c r="D85" s="87">
        <v>0.34</v>
      </c>
      <c r="E85" s="87">
        <v>4.9000000000000004</v>
      </c>
      <c r="F85" s="87">
        <v>0.12</v>
      </c>
      <c r="G85" s="27" t="s">
        <v>159</v>
      </c>
      <c r="H85" s="27" t="s">
        <v>159</v>
      </c>
      <c r="I85" s="87">
        <v>0.39</v>
      </c>
      <c r="J85" s="132">
        <v>0.94</v>
      </c>
      <c r="K85" s="201">
        <v>0.71166700000000005</v>
      </c>
      <c r="L85" s="208">
        <v>6.9999999999999999E-6</v>
      </c>
    </row>
    <row r="86" spans="1:12">
      <c r="A86" s="36" t="s">
        <v>283</v>
      </c>
      <c r="B86" s="121">
        <v>18.12</v>
      </c>
      <c r="C86" s="27" t="s">
        <v>159</v>
      </c>
      <c r="D86" s="27">
        <v>1.21</v>
      </c>
      <c r="E86" s="117">
        <v>13.19</v>
      </c>
      <c r="F86" s="87">
        <v>0.24</v>
      </c>
      <c r="G86" s="27" t="s">
        <v>159</v>
      </c>
      <c r="H86" s="27" t="s">
        <v>159</v>
      </c>
      <c r="I86" s="87">
        <v>0.56000000000000005</v>
      </c>
      <c r="J86" s="132">
        <v>0.68</v>
      </c>
      <c r="K86" s="201">
        <v>0.71143299999999998</v>
      </c>
      <c r="L86" s="208">
        <v>7.9999999999999996E-6</v>
      </c>
    </row>
    <row r="87" spans="1:12">
      <c r="A87" s="36" t="s">
        <v>284</v>
      </c>
      <c r="B87" s="121">
        <v>13.08</v>
      </c>
      <c r="C87" s="27" t="s">
        <v>159</v>
      </c>
      <c r="D87" s="87">
        <v>0.55000000000000004</v>
      </c>
      <c r="E87" s="27">
        <v>3.36</v>
      </c>
      <c r="F87" s="87">
        <v>0.11</v>
      </c>
      <c r="G87" s="27" t="s">
        <v>159</v>
      </c>
      <c r="H87" s="27" t="s">
        <v>159</v>
      </c>
      <c r="I87" s="87">
        <v>0.24</v>
      </c>
      <c r="J87" s="132">
        <v>0.42</v>
      </c>
      <c r="K87" s="201">
        <v>0.71128599999999997</v>
      </c>
      <c r="L87" s="208">
        <v>6.0000000000000002E-6</v>
      </c>
    </row>
    <row r="88" spans="1:12">
      <c r="A88" s="36" t="s">
        <v>285</v>
      </c>
      <c r="B88" s="35">
        <v>11.5</v>
      </c>
      <c r="C88" s="27" t="s">
        <v>159</v>
      </c>
      <c r="D88" s="87">
        <v>0.52</v>
      </c>
      <c r="E88" s="27">
        <v>2.33</v>
      </c>
      <c r="F88" s="87">
        <v>0.1</v>
      </c>
      <c r="G88" s="27" t="s">
        <v>159</v>
      </c>
      <c r="H88" s="27" t="s">
        <v>159</v>
      </c>
      <c r="I88" s="87">
        <v>0.19</v>
      </c>
      <c r="J88" s="132">
        <v>0.25</v>
      </c>
      <c r="K88" s="201">
        <v>0.71158900000000003</v>
      </c>
      <c r="L88" s="208">
        <v>7.9999999999999996E-6</v>
      </c>
    </row>
    <row r="89" spans="1:12">
      <c r="A89" s="36" t="s">
        <v>286</v>
      </c>
      <c r="B89" s="35">
        <v>7.59</v>
      </c>
      <c r="C89" s="27" t="s">
        <v>159</v>
      </c>
      <c r="D89" s="87">
        <v>0.54</v>
      </c>
      <c r="E89" s="27">
        <v>5.61</v>
      </c>
      <c r="F89" s="27" t="s">
        <v>159</v>
      </c>
      <c r="G89" s="27" t="s">
        <v>159</v>
      </c>
      <c r="H89" s="27" t="s">
        <v>159</v>
      </c>
      <c r="I89" s="27" t="s">
        <v>159</v>
      </c>
      <c r="J89" s="132">
        <v>0.26</v>
      </c>
      <c r="K89" s="201">
        <v>0.71147800000000005</v>
      </c>
      <c r="L89" s="208">
        <v>7.9999999999999996E-6</v>
      </c>
    </row>
    <row r="90" spans="1:12">
      <c r="A90" s="36" t="s">
        <v>287</v>
      </c>
      <c r="B90" s="35">
        <v>3.72</v>
      </c>
      <c r="C90" s="27" t="s">
        <v>159</v>
      </c>
      <c r="D90" s="87">
        <v>0.16</v>
      </c>
      <c r="E90" s="27">
        <v>1.82</v>
      </c>
      <c r="F90" s="27" t="s">
        <v>159</v>
      </c>
      <c r="G90" s="27" t="s">
        <v>159</v>
      </c>
      <c r="H90" s="27" t="s">
        <v>159</v>
      </c>
      <c r="I90" s="27" t="s">
        <v>159</v>
      </c>
      <c r="J90" s="132">
        <v>0.27</v>
      </c>
      <c r="K90" s="201">
        <v>0.71133500000000005</v>
      </c>
      <c r="L90" s="208">
        <v>7.9999999999999996E-6</v>
      </c>
    </row>
    <row r="91" spans="1:12">
      <c r="A91" s="36" t="s">
        <v>288</v>
      </c>
      <c r="B91" s="121">
        <v>13.14</v>
      </c>
      <c r="C91" s="27" t="s">
        <v>159</v>
      </c>
      <c r="D91" s="87">
        <v>0.28999999999999998</v>
      </c>
      <c r="E91" s="27">
        <v>2.5299999999999998</v>
      </c>
      <c r="F91" s="87">
        <v>0.18</v>
      </c>
      <c r="G91" s="27" t="s">
        <v>159</v>
      </c>
      <c r="H91" s="27" t="s">
        <v>159</v>
      </c>
      <c r="I91" s="87">
        <v>0.35</v>
      </c>
      <c r="J91" s="132">
        <v>0.19</v>
      </c>
      <c r="K91" s="201">
        <v>0.71166600000000002</v>
      </c>
      <c r="L91" s="208">
        <v>7.9999999999999996E-6</v>
      </c>
    </row>
    <row r="92" spans="1:12">
      <c r="A92" s="36" t="s">
        <v>289</v>
      </c>
      <c r="B92" s="35">
        <v>4.8600000000000003</v>
      </c>
      <c r="C92" s="27" t="s">
        <v>159</v>
      </c>
      <c r="D92" s="87">
        <v>0.23</v>
      </c>
      <c r="E92" s="87">
        <v>0.11</v>
      </c>
      <c r="F92" s="87">
        <v>0.18</v>
      </c>
      <c r="G92" s="27" t="s">
        <v>159</v>
      </c>
      <c r="H92" s="27" t="s">
        <v>159</v>
      </c>
      <c r="I92" s="27" t="s">
        <v>159</v>
      </c>
      <c r="J92" s="132">
        <v>0.53</v>
      </c>
      <c r="K92" s="201">
        <v>0.71133999999999997</v>
      </c>
      <c r="L92" s="208">
        <v>7.9999999999999996E-6</v>
      </c>
    </row>
    <row r="93" spans="1:12">
      <c r="A93" s="36" t="s">
        <v>290</v>
      </c>
      <c r="B93" s="114">
        <v>7.66</v>
      </c>
      <c r="C93" s="87" t="s">
        <v>159</v>
      </c>
      <c r="D93" s="87">
        <v>0.43</v>
      </c>
      <c r="E93" s="87" t="s">
        <v>159</v>
      </c>
      <c r="F93" s="87" t="s">
        <v>159</v>
      </c>
      <c r="G93" s="87" t="s">
        <v>159</v>
      </c>
      <c r="H93" s="27" t="s">
        <v>159</v>
      </c>
      <c r="I93" s="87" t="s">
        <v>159</v>
      </c>
      <c r="J93" s="132">
        <v>0.22</v>
      </c>
      <c r="K93" s="201">
        <v>0.71157400000000004</v>
      </c>
      <c r="L93" s="208">
        <v>6.0000000000000002E-6</v>
      </c>
    </row>
    <row r="94" spans="1:12">
      <c r="A94" s="36" t="s">
        <v>291</v>
      </c>
      <c r="B94" s="121">
        <v>11.48</v>
      </c>
      <c r="C94" s="27" t="s">
        <v>159</v>
      </c>
      <c r="D94" s="87">
        <v>0.16</v>
      </c>
      <c r="E94" s="27">
        <v>3.85</v>
      </c>
      <c r="F94" s="87">
        <v>0.28999999999999998</v>
      </c>
      <c r="G94" s="27" t="s">
        <v>159</v>
      </c>
      <c r="H94" s="27" t="s">
        <v>159</v>
      </c>
      <c r="I94" s="27" t="s">
        <v>159</v>
      </c>
      <c r="J94" s="132">
        <v>0.28000000000000003</v>
      </c>
      <c r="K94" s="201">
        <v>0.71152199999999999</v>
      </c>
      <c r="L94" s="208">
        <v>6.0000000000000002E-6</v>
      </c>
    </row>
    <row r="95" spans="1:12">
      <c r="A95" s="36" t="s">
        <v>292</v>
      </c>
      <c r="B95" s="35">
        <v>4.79</v>
      </c>
      <c r="C95" s="27" t="s">
        <v>159</v>
      </c>
      <c r="D95" s="87">
        <v>0.35</v>
      </c>
      <c r="E95" s="27">
        <v>4.62</v>
      </c>
      <c r="F95" s="87">
        <v>0.13</v>
      </c>
      <c r="G95" s="27" t="s">
        <v>159</v>
      </c>
      <c r="H95" s="27" t="s">
        <v>159</v>
      </c>
      <c r="I95" s="87">
        <v>0.11</v>
      </c>
      <c r="J95" s="132">
        <v>0.59</v>
      </c>
      <c r="K95" s="201">
        <v>0.71151699999999996</v>
      </c>
      <c r="L95" s="208">
        <v>6.9999999999999999E-6</v>
      </c>
    </row>
    <row r="96" spans="1:12">
      <c r="A96" s="36" t="s">
        <v>293</v>
      </c>
      <c r="B96" s="121">
        <v>13.48</v>
      </c>
      <c r="C96" s="27" t="s">
        <v>159</v>
      </c>
      <c r="D96" s="27">
        <v>1.47</v>
      </c>
      <c r="E96" s="27">
        <v>5.25</v>
      </c>
      <c r="F96" s="27" t="s">
        <v>159</v>
      </c>
      <c r="G96" s="27" t="s">
        <v>159</v>
      </c>
      <c r="H96" s="27" t="s">
        <v>159</v>
      </c>
      <c r="I96" s="87">
        <v>0.77</v>
      </c>
      <c r="J96" s="132">
        <v>0.48</v>
      </c>
      <c r="K96" s="201">
        <v>0.71169000000000004</v>
      </c>
      <c r="L96" s="208">
        <v>9.0000000000000002E-6</v>
      </c>
    </row>
    <row r="97" spans="1:12">
      <c r="A97" s="36" t="s">
        <v>294</v>
      </c>
      <c r="B97" s="121">
        <v>34.51</v>
      </c>
      <c r="C97" s="87" t="s">
        <v>159</v>
      </c>
      <c r="D97" s="87">
        <v>1.1399999999999999</v>
      </c>
      <c r="E97" s="87">
        <v>1.9</v>
      </c>
      <c r="F97" s="27" t="s">
        <v>159</v>
      </c>
      <c r="G97" s="87" t="s">
        <v>159</v>
      </c>
      <c r="H97" s="27" t="s">
        <v>159</v>
      </c>
      <c r="I97" s="87" t="s">
        <v>159</v>
      </c>
      <c r="J97" s="132" t="s">
        <v>159</v>
      </c>
      <c r="K97" s="201">
        <v>0.71165199999999995</v>
      </c>
      <c r="L97" s="208">
        <v>9.0000000000000002E-6</v>
      </c>
    </row>
    <row r="98" spans="1:12">
      <c r="A98" s="36" t="s">
        <v>295</v>
      </c>
      <c r="B98" s="35">
        <v>12.2</v>
      </c>
      <c r="C98" s="27" t="s">
        <v>159</v>
      </c>
      <c r="D98" s="87">
        <v>0.37</v>
      </c>
      <c r="E98" s="27">
        <v>5.85</v>
      </c>
      <c r="F98" s="27" t="s">
        <v>159</v>
      </c>
      <c r="G98" s="27" t="s">
        <v>159</v>
      </c>
      <c r="H98" s="27" t="s">
        <v>159</v>
      </c>
      <c r="I98" s="87">
        <v>0.11</v>
      </c>
      <c r="J98" s="132">
        <v>0.47</v>
      </c>
      <c r="K98" s="201">
        <v>0.71218000000000004</v>
      </c>
      <c r="L98" s="208">
        <v>6.0000000000000002E-6</v>
      </c>
    </row>
    <row r="99" spans="1:12">
      <c r="A99" s="36" t="s">
        <v>296</v>
      </c>
      <c r="B99" s="121">
        <v>13.89</v>
      </c>
      <c r="C99" s="27" t="s">
        <v>159</v>
      </c>
      <c r="D99" s="87">
        <v>0.14000000000000001</v>
      </c>
      <c r="E99" s="27">
        <v>2.0099999999999998</v>
      </c>
      <c r="F99" s="87">
        <v>0.27</v>
      </c>
      <c r="G99" s="27" t="s">
        <v>159</v>
      </c>
      <c r="H99" s="27" t="s">
        <v>159</v>
      </c>
      <c r="I99" s="87">
        <v>0.14000000000000001</v>
      </c>
      <c r="J99" s="132">
        <v>0.19</v>
      </c>
      <c r="K99" s="201">
        <v>0.71154799999999996</v>
      </c>
      <c r="L99" s="208">
        <v>6.9999999999999999E-6</v>
      </c>
    </row>
    <row r="100" spans="1:12">
      <c r="A100" s="36" t="s">
        <v>297</v>
      </c>
      <c r="B100" s="121">
        <v>11.11</v>
      </c>
      <c r="C100" s="27" t="s">
        <v>159</v>
      </c>
      <c r="D100" s="87">
        <v>0.65</v>
      </c>
      <c r="E100" s="27">
        <v>2.97</v>
      </c>
      <c r="F100" s="87">
        <v>0.1</v>
      </c>
      <c r="G100" s="27" t="s">
        <v>159</v>
      </c>
      <c r="H100" s="27" t="s">
        <v>159</v>
      </c>
      <c r="I100" s="87">
        <v>0.3</v>
      </c>
      <c r="J100" s="132">
        <v>0.35</v>
      </c>
      <c r="K100" s="201">
        <v>0.71151200000000003</v>
      </c>
      <c r="L100" s="208">
        <v>5.0000000000000004E-6</v>
      </c>
    </row>
    <row r="101" spans="1:12">
      <c r="A101" s="180" t="s">
        <v>298</v>
      </c>
      <c r="B101" s="25" t="s">
        <v>159</v>
      </c>
      <c r="C101" s="24" t="s">
        <v>159</v>
      </c>
      <c r="D101" s="24" t="s">
        <v>159</v>
      </c>
      <c r="E101" s="24" t="s">
        <v>159</v>
      </c>
      <c r="F101" s="24" t="s">
        <v>159</v>
      </c>
      <c r="G101" s="24" t="s">
        <v>159</v>
      </c>
      <c r="H101" s="24" t="s">
        <v>159</v>
      </c>
      <c r="I101" s="24" t="s">
        <v>159</v>
      </c>
      <c r="J101" s="23" t="s">
        <v>159</v>
      </c>
      <c r="K101" s="25" t="s">
        <v>162</v>
      </c>
      <c r="L101" s="24" t="s">
        <v>162</v>
      </c>
    </row>
    <row r="102" spans="1:12">
      <c r="A102" s="98" t="s">
        <v>300</v>
      </c>
      <c r="B102" s="164"/>
      <c r="C102" s="155"/>
      <c r="D102" s="155"/>
      <c r="E102" s="155"/>
      <c r="F102" s="155"/>
      <c r="G102" s="155"/>
      <c r="H102" s="155"/>
      <c r="I102" s="155"/>
      <c r="J102" s="165"/>
      <c r="K102" s="164"/>
      <c r="L102" s="155"/>
    </row>
    <row r="103" spans="1:12">
      <c r="A103" s="36" t="s">
        <v>301</v>
      </c>
      <c r="B103" s="35">
        <v>7.08</v>
      </c>
      <c r="C103" s="27" t="s">
        <v>159</v>
      </c>
      <c r="D103" s="87">
        <v>0.54</v>
      </c>
      <c r="E103" s="27">
        <v>22.2</v>
      </c>
      <c r="F103" s="87">
        <v>0.13</v>
      </c>
      <c r="G103" s="27" t="s">
        <v>159</v>
      </c>
      <c r="H103" s="27" t="s">
        <v>159</v>
      </c>
      <c r="I103" s="87">
        <v>0.14000000000000001</v>
      </c>
      <c r="J103" s="132">
        <v>0.23</v>
      </c>
      <c r="K103" s="134" t="s">
        <v>162</v>
      </c>
      <c r="L103" s="147" t="s">
        <v>162</v>
      </c>
    </row>
    <row r="104" spans="1:12">
      <c r="A104" s="36" t="s">
        <v>302</v>
      </c>
      <c r="B104" s="121">
        <v>61.92</v>
      </c>
      <c r="C104" s="87" t="s">
        <v>159</v>
      </c>
      <c r="D104" s="87">
        <v>0.17</v>
      </c>
      <c r="E104" s="87">
        <v>4.43</v>
      </c>
      <c r="F104" s="87" t="s">
        <v>159</v>
      </c>
      <c r="G104" s="87" t="s">
        <v>159</v>
      </c>
      <c r="H104" s="27" t="s">
        <v>159</v>
      </c>
      <c r="I104" s="87">
        <v>0.13</v>
      </c>
      <c r="J104" s="132" t="s">
        <v>159</v>
      </c>
      <c r="K104" s="201">
        <v>0.71208199999999999</v>
      </c>
      <c r="L104" s="208">
        <v>6.0000000000000002E-6</v>
      </c>
    </row>
    <row r="105" spans="1:12">
      <c r="A105" s="36" t="s">
        <v>303</v>
      </c>
      <c r="B105" s="35">
        <v>4.3499999999999996</v>
      </c>
      <c r="C105" s="27" t="s">
        <v>159</v>
      </c>
      <c r="D105" s="87">
        <v>0.37</v>
      </c>
      <c r="E105" s="27">
        <v>2.08</v>
      </c>
      <c r="F105" s="87">
        <v>0.12</v>
      </c>
      <c r="G105" s="27" t="s">
        <v>159</v>
      </c>
      <c r="H105" s="27" t="s">
        <v>159</v>
      </c>
      <c r="I105" s="87">
        <v>0.12</v>
      </c>
      <c r="J105" s="132">
        <v>0.4</v>
      </c>
      <c r="K105" s="134" t="s">
        <v>162</v>
      </c>
      <c r="L105" s="147" t="s">
        <v>162</v>
      </c>
    </row>
    <row r="106" spans="1:12">
      <c r="A106" s="36" t="s">
        <v>304</v>
      </c>
      <c r="B106" s="121">
        <v>11.41</v>
      </c>
      <c r="C106" s="27" t="s">
        <v>159</v>
      </c>
      <c r="D106" s="87">
        <v>0.32</v>
      </c>
      <c r="E106" s="27">
        <v>1.56</v>
      </c>
      <c r="F106" s="87">
        <v>0.12</v>
      </c>
      <c r="G106" s="27" t="s">
        <v>159</v>
      </c>
      <c r="H106" s="27" t="s">
        <v>159</v>
      </c>
      <c r="I106" s="87">
        <v>0.11</v>
      </c>
      <c r="J106" s="132">
        <v>0.35</v>
      </c>
      <c r="K106" s="134" t="s">
        <v>162</v>
      </c>
      <c r="L106" s="147" t="s">
        <v>162</v>
      </c>
    </row>
    <row r="107" spans="1:12">
      <c r="A107" s="36" t="s">
        <v>306</v>
      </c>
      <c r="B107" s="114">
        <v>3.74</v>
      </c>
      <c r="C107" s="87" t="s">
        <v>159</v>
      </c>
      <c r="D107" s="87">
        <v>0.78</v>
      </c>
      <c r="E107" s="87">
        <v>0.45</v>
      </c>
      <c r="F107" s="87">
        <v>0.68</v>
      </c>
      <c r="G107" s="87" t="s">
        <v>159</v>
      </c>
      <c r="H107" s="27" t="s">
        <v>159</v>
      </c>
      <c r="I107" s="87" t="s">
        <v>159</v>
      </c>
      <c r="J107" s="132">
        <v>0.56000000000000005</v>
      </c>
      <c r="K107" s="134" t="s">
        <v>162</v>
      </c>
      <c r="L107" s="147" t="s">
        <v>162</v>
      </c>
    </row>
    <row r="108" spans="1:12">
      <c r="A108" s="36" t="s">
        <v>307</v>
      </c>
      <c r="B108" s="114">
        <v>6.4</v>
      </c>
      <c r="C108" s="87" t="s">
        <v>159</v>
      </c>
      <c r="D108" s="87">
        <v>0.15</v>
      </c>
      <c r="E108" s="87">
        <v>3.89</v>
      </c>
      <c r="F108" s="87" t="s">
        <v>159</v>
      </c>
      <c r="G108" s="87" t="s">
        <v>159</v>
      </c>
      <c r="H108" s="27" t="s">
        <v>159</v>
      </c>
      <c r="I108" s="87" t="s">
        <v>159</v>
      </c>
      <c r="J108" s="132" t="s">
        <v>159</v>
      </c>
      <c r="K108" s="114" t="s">
        <v>162</v>
      </c>
      <c r="L108" s="87" t="s">
        <v>162</v>
      </c>
    </row>
    <row r="109" spans="1:12">
      <c r="A109" s="36" t="s">
        <v>309</v>
      </c>
      <c r="B109" s="35">
        <v>3.07</v>
      </c>
      <c r="C109" s="27" t="s">
        <v>159</v>
      </c>
      <c r="D109" s="87">
        <v>0.1</v>
      </c>
      <c r="E109" s="27" t="s">
        <v>159</v>
      </c>
      <c r="F109" s="27">
        <v>1.78</v>
      </c>
      <c r="G109" s="27" t="s">
        <v>159</v>
      </c>
      <c r="H109" s="27" t="s">
        <v>159</v>
      </c>
      <c r="I109" s="27" t="s">
        <v>159</v>
      </c>
      <c r="J109" s="34" t="s">
        <v>159</v>
      </c>
      <c r="K109" s="35" t="s">
        <v>162</v>
      </c>
      <c r="L109" s="27" t="s">
        <v>162</v>
      </c>
    </row>
    <row r="110" spans="1:12">
      <c r="A110" s="36" t="s">
        <v>310</v>
      </c>
      <c r="B110" s="35">
        <v>1.22</v>
      </c>
      <c r="C110" s="27" t="s">
        <v>159</v>
      </c>
      <c r="D110" s="87">
        <v>0.96</v>
      </c>
      <c r="E110" s="87">
        <v>0.63</v>
      </c>
      <c r="F110" s="87">
        <v>0.8</v>
      </c>
      <c r="G110" s="27" t="s">
        <v>159</v>
      </c>
      <c r="H110" s="27" t="s">
        <v>159</v>
      </c>
      <c r="I110" s="27" t="s">
        <v>159</v>
      </c>
      <c r="J110" s="132">
        <v>0.98</v>
      </c>
      <c r="K110" s="134" t="s">
        <v>162</v>
      </c>
      <c r="L110" s="147" t="s">
        <v>162</v>
      </c>
    </row>
    <row r="111" spans="1:12">
      <c r="A111" s="36" t="s">
        <v>312</v>
      </c>
      <c r="B111" s="114">
        <v>0.61</v>
      </c>
      <c r="C111" s="27" t="s">
        <v>159</v>
      </c>
      <c r="D111" s="87">
        <v>0.6</v>
      </c>
      <c r="E111" s="87">
        <v>0.25</v>
      </c>
      <c r="F111" s="87">
        <v>0.45</v>
      </c>
      <c r="G111" s="27" t="s">
        <v>159</v>
      </c>
      <c r="H111" s="27" t="s">
        <v>159</v>
      </c>
      <c r="I111" s="27" t="s">
        <v>159</v>
      </c>
      <c r="J111" s="132">
        <v>0.38</v>
      </c>
      <c r="K111" s="134" t="s">
        <v>162</v>
      </c>
      <c r="L111" s="147" t="s">
        <v>162</v>
      </c>
    </row>
    <row r="112" spans="1:12">
      <c r="A112" s="36" t="s">
        <v>315</v>
      </c>
      <c r="B112" s="35">
        <v>5.36</v>
      </c>
      <c r="C112" s="27" t="s">
        <v>159</v>
      </c>
      <c r="D112" s="27">
        <v>2.19</v>
      </c>
      <c r="E112" s="27">
        <v>2.88</v>
      </c>
      <c r="F112" s="27" t="s">
        <v>159</v>
      </c>
      <c r="G112" s="27" t="s">
        <v>159</v>
      </c>
      <c r="H112" s="27" t="s">
        <v>159</v>
      </c>
      <c r="I112" s="87">
        <v>0.14000000000000001</v>
      </c>
      <c r="J112" s="34" t="s">
        <v>159</v>
      </c>
      <c r="K112" s="35" t="s">
        <v>162</v>
      </c>
      <c r="L112" s="27" t="s">
        <v>162</v>
      </c>
    </row>
    <row r="113" spans="1:12">
      <c r="A113" s="36" t="s">
        <v>316</v>
      </c>
      <c r="B113" s="114">
        <v>0.16</v>
      </c>
      <c r="C113" s="27" t="s">
        <v>159</v>
      </c>
      <c r="D113" s="87">
        <v>0.34</v>
      </c>
      <c r="E113" s="117">
        <v>17.12</v>
      </c>
      <c r="F113" s="87">
        <v>0.22</v>
      </c>
      <c r="G113" s="27" t="s">
        <v>159</v>
      </c>
      <c r="H113" s="27" t="s">
        <v>159</v>
      </c>
      <c r="I113" s="87">
        <v>2.9</v>
      </c>
      <c r="J113" s="34" t="s">
        <v>159</v>
      </c>
      <c r="K113" s="35" t="s">
        <v>162</v>
      </c>
      <c r="L113" s="27" t="s">
        <v>162</v>
      </c>
    </row>
    <row r="114" spans="1:12">
      <c r="A114" s="180" t="s">
        <v>318</v>
      </c>
      <c r="B114" s="25" t="s">
        <v>159</v>
      </c>
      <c r="C114" s="24" t="s">
        <v>159</v>
      </c>
      <c r="D114" s="24" t="s">
        <v>159</v>
      </c>
      <c r="E114" s="24" t="s">
        <v>159</v>
      </c>
      <c r="F114" s="24" t="s">
        <v>159</v>
      </c>
      <c r="G114" s="24" t="s">
        <v>159</v>
      </c>
      <c r="H114" s="24" t="s">
        <v>159</v>
      </c>
      <c r="I114" s="24" t="s">
        <v>159</v>
      </c>
      <c r="J114" s="23" t="s">
        <v>159</v>
      </c>
      <c r="K114" s="25" t="s">
        <v>162</v>
      </c>
      <c r="L114" s="24" t="s">
        <v>162</v>
      </c>
    </row>
    <row r="115" spans="1:12">
      <c r="A115" s="99" t="s">
        <v>320</v>
      </c>
      <c r="B115" s="164"/>
      <c r="C115" s="24"/>
      <c r="D115" s="24"/>
      <c r="E115" s="24"/>
      <c r="F115" s="24"/>
      <c r="G115" s="24"/>
      <c r="H115" s="24"/>
      <c r="I115" s="24"/>
      <c r="J115" s="24"/>
      <c r="K115" s="164"/>
      <c r="L115" s="24"/>
    </row>
    <row r="116" spans="1:12">
      <c r="A116" t="s">
        <v>321</v>
      </c>
      <c r="B116" s="35">
        <v>38.03</v>
      </c>
      <c r="C116" s="27" t="s">
        <v>159</v>
      </c>
      <c r="D116" s="27">
        <v>0.26</v>
      </c>
      <c r="E116" s="27">
        <v>5.25</v>
      </c>
      <c r="F116" s="27">
        <v>0.56000000000000005</v>
      </c>
      <c r="G116" s="27" t="s">
        <v>159</v>
      </c>
      <c r="H116" s="27" t="s">
        <v>159</v>
      </c>
      <c r="I116" s="27">
        <v>0.1</v>
      </c>
      <c r="J116" s="27">
        <v>0.18</v>
      </c>
      <c r="K116" s="35" t="s">
        <v>162</v>
      </c>
      <c r="L116" s="27" t="s">
        <v>162</v>
      </c>
    </row>
    <row r="117" spans="1:12">
      <c r="A117" t="s">
        <v>322</v>
      </c>
      <c r="B117" s="35">
        <v>8.3800000000000008</v>
      </c>
      <c r="C117" s="27" t="s">
        <v>159</v>
      </c>
      <c r="D117" s="27">
        <v>0.72</v>
      </c>
      <c r="E117" s="27">
        <v>2.2200000000000002</v>
      </c>
      <c r="F117" s="27">
        <v>0.18</v>
      </c>
      <c r="G117" s="27" t="s">
        <v>159</v>
      </c>
      <c r="H117" s="27" t="s">
        <v>159</v>
      </c>
      <c r="I117" s="27">
        <v>0.28000000000000003</v>
      </c>
      <c r="J117" s="27">
        <v>0.66</v>
      </c>
      <c r="K117" s="35" t="s">
        <v>162</v>
      </c>
      <c r="L117" s="27" t="s">
        <v>162</v>
      </c>
    </row>
    <row r="118" spans="1:12">
      <c r="A118" t="s">
        <v>323</v>
      </c>
      <c r="B118" s="35">
        <v>5.03</v>
      </c>
      <c r="C118" s="27" t="s">
        <v>159</v>
      </c>
      <c r="D118" s="27">
        <v>0.35</v>
      </c>
      <c r="E118" s="27">
        <v>5.38</v>
      </c>
      <c r="F118" s="87">
        <v>0.2</v>
      </c>
      <c r="G118" s="27" t="s">
        <v>159</v>
      </c>
      <c r="H118" s="27" t="s">
        <v>159</v>
      </c>
      <c r="I118" s="27">
        <v>0.27</v>
      </c>
      <c r="J118" s="87">
        <v>0.4</v>
      </c>
      <c r="K118" s="35" t="s">
        <v>162</v>
      </c>
      <c r="L118" s="27" t="s">
        <v>162</v>
      </c>
    </row>
    <row r="119" spans="1:12">
      <c r="A119" s="38" t="s">
        <v>324</v>
      </c>
      <c r="B119" s="25" t="s">
        <v>159</v>
      </c>
      <c r="C119" s="24" t="s">
        <v>159</v>
      </c>
      <c r="D119" s="24" t="s">
        <v>159</v>
      </c>
      <c r="E119" s="24" t="s">
        <v>159</v>
      </c>
      <c r="F119" s="24" t="s">
        <v>159</v>
      </c>
      <c r="G119" s="24" t="s">
        <v>159</v>
      </c>
      <c r="H119" s="24" t="s">
        <v>159</v>
      </c>
      <c r="I119" s="24" t="s">
        <v>159</v>
      </c>
      <c r="J119" s="23" t="s">
        <v>159</v>
      </c>
      <c r="K119" s="25" t="s">
        <v>162</v>
      </c>
      <c r="L119" s="24" t="s">
        <v>162</v>
      </c>
    </row>
  </sheetData>
  <mergeCells count="1">
    <mergeCell ref="A1:L1"/>
  </mergeCells>
  <conditionalFormatting sqref="B10:B20 B23:B28 B30:B38 B40:B57 B60:B76 B79:B100 B103:B113">
    <cfRule type="cellIs" dxfId="17" priority="1" operator="greaterThan">
      <formula>10</formula>
    </cfRule>
  </conditionalFormatting>
  <conditionalFormatting sqref="B116:B118">
    <cfRule type="cellIs" dxfId="16" priority="10" operator="greaterThan">
      <formula>10</formula>
    </cfRule>
  </conditionalFormatting>
  <conditionalFormatting sqref="C35 C38 C44">
    <cfRule type="cellIs" dxfId="15" priority="9" operator="greaterThan">
      <formula>4</formula>
    </cfRule>
  </conditionalFormatting>
  <conditionalFormatting sqref="D10:D16 D18:D20 D23 D25:D37 D40:D57 D60:D70 D72:D76 D79:D100 D103:D113">
    <cfRule type="cellIs" dxfId="14" priority="8" operator="greaterThan">
      <formula>100</formula>
    </cfRule>
  </conditionalFormatting>
  <conditionalFormatting sqref="E10:E20 E23 E26:E29 E31:E33 E35:E38 E40:E45 E47:E58 E60:E76 E79:E81 E84:E92 E94:E100 E103:E108 E110:E113">
    <cfRule type="cellIs" dxfId="13" priority="7" operator="greaterThan">
      <formula>1000</formula>
    </cfRule>
  </conditionalFormatting>
  <conditionalFormatting sqref="F10:F16 F18:F20 F23:F26 F29:F30 F33:F37 F40:F42 F44:F45 F48:F54 F56:F57 F62 F66:F68 F70:F71 F73 F75 F79:F83 F85:F88 F91:F92 F94:F95 F99:F100 F103 F105:F107 F109 F111 F113">
    <cfRule type="cellIs" dxfId="12" priority="6" operator="greaterThan">
      <formula>10</formula>
    </cfRule>
  </conditionalFormatting>
  <conditionalFormatting sqref="F10:F16 F18:F20 F23:F26 F29:F30 F33:F37 F40:F42 F44:F45 F48:F54 F56:F57 F62 F66:F68 F70:F71 F73 F75 F79:F83 F85:F88 F91:F92 F94:F95 F99:F100 F103 F105:F107 F109:F111 F113">
    <cfRule type="cellIs" dxfId="11" priority="3" operator="greaterThan">
      <formula>10</formula>
    </cfRule>
  </conditionalFormatting>
  <conditionalFormatting sqref="H10:H12 H14:H15 H23:H26 H30 H34 H40:H42 H47 H60:H61 H64 H79:H80">
    <cfRule type="cellIs" dxfId="10" priority="5" operator="greaterThan">
      <formula>2</formula>
    </cfRule>
  </conditionalFormatting>
  <conditionalFormatting sqref="I10 I12 I14:I16 I18:I20 I38 I40 I44:I58 I60:I70 I72:I73 I76 I79 I81 I83 I85:I88 I91 I95:I96 I98:I100 I103:I106 I112:I113">
    <cfRule type="cellIs" dxfId="9" priority="4" operator="greaterThan">
      <formula>15</formula>
    </cfRule>
  </conditionalFormatting>
  <conditionalFormatting sqref="J10:J20 J23 J25:J29 J31:J33 J35:J37 J40 J42:J45 J48:J50 J52:J54 J56:J57 J60:J65 J67 J69 J72:J76 J79 J82 J84:J96 J98:J100">
    <cfRule type="cellIs" dxfId="8" priority="2" operator="greaterThan">
      <formula>30</formula>
    </cfRule>
  </conditionalFormatting>
  <pageMargins left="0.7" right="0.7" top="0.75" bottom="0.75" header="0.3" footer="0.3"/>
  <pageSetup scale="62" fitToHeight="10"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FEA227-643A-764E-BA7D-32C8E6EDA770}">
  <sheetPr>
    <pageSetUpPr fitToPage="1"/>
  </sheetPr>
  <dimension ref="A1:M122"/>
  <sheetViews>
    <sheetView workbookViewId="0">
      <selection activeCell="O7" sqref="O7"/>
    </sheetView>
  </sheetViews>
  <sheetFormatPr defaultColWidth="11.42578125" defaultRowHeight="15"/>
  <cols>
    <col min="1" max="1" width="17" bestFit="1" customWidth="1"/>
  </cols>
  <sheetData>
    <row r="1" spans="1:13">
      <c r="A1" s="238" t="s">
        <v>326</v>
      </c>
      <c r="B1" s="238"/>
      <c r="C1" s="238"/>
      <c r="D1" s="238"/>
      <c r="E1" s="238"/>
      <c r="F1" s="238"/>
      <c r="G1" s="238"/>
      <c r="H1" s="238"/>
      <c r="I1" s="238"/>
      <c r="J1" s="67"/>
      <c r="K1" s="67"/>
      <c r="L1" s="67"/>
      <c r="M1" s="67"/>
    </row>
    <row r="2" spans="1:13" ht="15.75">
      <c r="A2" s="3"/>
      <c r="B2" s="9" t="s">
        <v>46</v>
      </c>
      <c r="C2" s="10" t="s">
        <v>47</v>
      </c>
      <c r="D2" s="5" t="s">
        <v>51</v>
      </c>
      <c r="E2" s="4" t="s">
        <v>52</v>
      </c>
      <c r="F2" s="4" t="s">
        <v>53</v>
      </c>
      <c r="G2" s="14" t="s">
        <v>54</v>
      </c>
      <c r="H2" s="15" t="s">
        <v>55</v>
      </c>
      <c r="I2" s="16" t="s">
        <v>56</v>
      </c>
      <c r="J2" s="246" t="s">
        <v>57</v>
      </c>
      <c r="K2" s="246" t="s">
        <v>58</v>
      </c>
      <c r="L2" s="246" t="s">
        <v>59</v>
      </c>
      <c r="M2" s="256" t="s">
        <v>60</v>
      </c>
    </row>
    <row r="3" spans="1:13">
      <c r="A3" s="23" t="s">
        <v>88</v>
      </c>
      <c r="B3" s="30" t="s">
        <v>99</v>
      </c>
      <c r="C3" s="31" t="s">
        <v>100</v>
      </c>
      <c r="D3" s="25" t="s">
        <v>91</v>
      </c>
      <c r="E3" s="24" t="s">
        <v>91</v>
      </c>
      <c r="F3" s="24" t="s">
        <v>91</v>
      </c>
      <c r="G3" s="33" t="s">
        <v>101</v>
      </c>
      <c r="H3" s="31" t="s">
        <v>101</v>
      </c>
      <c r="I3" s="31" t="s">
        <v>101</v>
      </c>
      <c r="J3" s="245" t="s">
        <v>102</v>
      </c>
      <c r="K3" s="245" t="s">
        <v>102</v>
      </c>
      <c r="L3" s="245" t="s">
        <v>102</v>
      </c>
      <c r="M3" s="264" t="s">
        <v>102</v>
      </c>
    </row>
    <row r="4" spans="1:13">
      <c r="A4" s="39" t="s">
        <v>113</v>
      </c>
      <c r="B4" s="50"/>
      <c r="C4" s="49"/>
      <c r="D4" s="47"/>
      <c r="E4" s="22"/>
      <c r="F4" s="22"/>
      <c r="G4" s="53"/>
      <c r="H4" s="49"/>
      <c r="I4" s="49"/>
      <c r="J4" s="49"/>
      <c r="K4" s="49"/>
      <c r="L4" s="49"/>
      <c r="M4" s="257"/>
    </row>
    <row r="5" spans="1:13">
      <c r="A5" s="57" t="s">
        <v>115</v>
      </c>
      <c r="B5" s="68"/>
      <c r="C5" s="67"/>
      <c r="D5" s="63"/>
      <c r="E5" s="58"/>
      <c r="F5" s="58"/>
      <c r="G5" s="66"/>
      <c r="H5" s="67"/>
      <c r="I5" s="67"/>
      <c r="J5" s="67"/>
      <c r="K5" s="67"/>
      <c r="L5" s="67"/>
      <c r="M5" s="67"/>
    </row>
    <row r="6" spans="1:13" ht="17.100000000000001">
      <c r="A6" s="72" t="s">
        <v>118</v>
      </c>
      <c r="B6" s="80"/>
      <c r="C6" s="81" t="s">
        <v>127</v>
      </c>
      <c r="D6" s="76"/>
      <c r="E6" s="27"/>
      <c r="F6" s="27"/>
      <c r="G6" s="76"/>
      <c r="H6" s="55"/>
      <c r="I6" s="55"/>
    </row>
    <row r="7" spans="1:13" ht="17.100000000000001">
      <c r="A7" s="88" t="s">
        <v>135</v>
      </c>
      <c r="B7" s="80"/>
      <c r="C7" s="92" t="s">
        <v>147</v>
      </c>
      <c r="D7" s="89" t="s">
        <v>149</v>
      </c>
      <c r="E7" s="27"/>
      <c r="F7" s="27"/>
      <c r="G7" s="35"/>
      <c r="H7" s="27"/>
      <c r="I7" s="27"/>
      <c r="J7" s="27"/>
      <c r="K7" s="27"/>
      <c r="L7" s="27"/>
      <c r="M7" s="27"/>
    </row>
    <row r="8" spans="1:13">
      <c r="A8" s="34"/>
      <c r="B8" s="80"/>
      <c r="C8" s="92" t="s">
        <v>151</v>
      </c>
      <c r="D8" s="35"/>
      <c r="E8" s="27"/>
      <c r="F8" s="27"/>
      <c r="G8" s="25"/>
      <c r="H8" s="24"/>
      <c r="I8" s="24"/>
      <c r="J8" s="27"/>
      <c r="K8" s="27"/>
      <c r="L8" s="27"/>
      <c r="M8" s="27"/>
    </row>
    <row r="9" spans="1:13">
      <c r="A9" s="98" t="s">
        <v>153</v>
      </c>
      <c r="B9" s="111"/>
      <c r="C9" s="110"/>
      <c r="D9" s="105"/>
      <c r="E9" s="102"/>
      <c r="F9" s="102"/>
      <c r="G9" s="109"/>
      <c r="H9" s="110"/>
      <c r="I9" s="110"/>
      <c r="J9" s="248"/>
      <c r="K9" s="248"/>
      <c r="L9" s="248"/>
      <c r="M9" s="248"/>
    </row>
    <row r="10" spans="1:13" ht="15.75">
      <c r="A10" s="36" t="s">
        <v>154</v>
      </c>
      <c r="B10" s="124">
        <v>137.97999999999999</v>
      </c>
      <c r="C10" s="125" t="s">
        <v>327</v>
      </c>
      <c r="D10" s="35">
        <v>1.1999999999999999E-3</v>
      </c>
      <c r="E10" s="27" t="s">
        <v>160</v>
      </c>
      <c r="F10" s="27" t="s">
        <v>161</v>
      </c>
      <c r="G10" s="127" t="s">
        <v>162</v>
      </c>
      <c r="H10" s="128" t="s">
        <v>162</v>
      </c>
      <c r="I10" s="128" t="s">
        <v>162</v>
      </c>
      <c r="J10" s="247">
        <v>0.06</v>
      </c>
      <c r="K10" s="247">
        <v>0.02</v>
      </c>
      <c r="L10" s="247">
        <v>7.0000000000000007E-2</v>
      </c>
      <c r="M10" s="261" t="s">
        <v>163</v>
      </c>
    </row>
    <row r="11" spans="1:13" ht="15.75">
      <c r="A11" s="36" t="s">
        <v>165</v>
      </c>
      <c r="B11" s="124">
        <v>60.99</v>
      </c>
      <c r="C11" s="77" t="s">
        <v>328</v>
      </c>
      <c r="D11" s="35" t="s">
        <v>160</v>
      </c>
      <c r="E11" s="27" t="s">
        <v>160</v>
      </c>
      <c r="F11" s="27" t="s">
        <v>161</v>
      </c>
      <c r="G11" s="122" t="s">
        <v>162</v>
      </c>
      <c r="H11" s="125" t="s">
        <v>162</v>
      </c>
      <c r="I11" s="125" t="s">
        <v>162</v>
      </c>
      <c r="J11" s="247">
        <v>0.05</v>
      </c>
      <c r="K11" s="247">
        <v>0.05</v>
      </c>
      <c r="L11" s="247">
        <v>0.1</v>
      </c>
      <c r="M11" s="125" t="s">
        <v>168</v>
      </c>
    </row>
    <row r="12" spans="1:13" ht="15.75">
      <c r="A12" s="36" t="s">
        <v>169</v>
      </c>
      <c r="B12" s="124">
        <v>47.11</v>
      </c>
      <c r="C12" s="77" t="s">
        <v>329</v>
      </c>
      <c r="D12" s="137">
        <v>6.2E-4</v>
      </c>
      <c r="E12" s="87" t="s">
        <v>160</v>
      </c>
      <c r="F12" s="87" t="s">
        <v>161</v>
      </c>
      <c r="G12" s="122" t="s">
        <v>162</v>
      </c>
      <c r="H12" s="125" t="s">
        <v>162</v>
      </c>
      <c r="I12" s="125" t="s">
        <v>162</v>
      </c>
      <c r="J12" s="247">
        <v>0.17</v>
      </c>
      <c r="K12" s="247">
        <v>0.21</v>
      </c>
      <c r="L12" s="247">
        <v>0.38</v>
      </c>
      <c r="M12" s="125" t="s">
        <v>168</v>
      </c>
    </row>
    <row r="13" spans="1:13">
      <c r="A13" s="36" t="s">
        <v>171</v>
      </c>
      <c r="B13" s="124" t="s">
        <v>162</v>
      </c>
      <c r="C13" s="125" t="s">
        <v>162</v>
      </c>
      <c r="D13" s="35" t="s">
        <v>162</v>
      </c>
      <c r="E13" s="27" t="s">
        <v>162</v>
      </c>
      <c r="F13" s="27" t="s">
        <v>162</v>
      </c>
      <c r="G13" s="122" t="s">
        <v>162</v>
      </c>
      <c r="H13" s="125" t="s">
        <v>162</v>
      </c>
      <c r="I13" s="125" t="s">
        <v>162</v>
      </c>
      <c r="J13" s="249" t="s">
        <v>162</v>
      </c>
      <c r="K13" s="249" t="s">
        <v>162</v>
      </c>
      <c r="L13" s="249" t="s">
        <v>162</v>
      </c>
      <c r="M13" s="125"/>
    </row>
    <row r="14" spans="1:13" ht="15.75">
      <c r="A14" s="36" t="s">
        <v>175</v>
      </c>
      <c r="B14" s="124">
        <v>56.02</v>
      </c>
      <c r="C14" s="125" t="s">
        <v>330</v>
      </c>
      <c r="D14" s="35" t="s">
        <v>160</v>
      </c>
      <c r="E14" s="27" t="s">
        <v>160</v>
      </c>
      <c r="F14" s="27" t="s">
        <v>161</v>
      </c>
      <c r="G14" s="122" t="s">
        <v>162</v>
      </c>
      <c r="H14" s="125" t="s">
        <v>162</v>
      </c>
      <c r="I14" s="125" t="s">
        <v>162</v>
      </c>
      <c r="J14" s="247">
        <v>0.09</v>
      </c>
      <c r="K14" s="247">
        <v>0.16</v>
      </c>
      <c r="L14" s="247">
        <v>0.26</v>
      </c>
      <c r="M14" s="125" t="s">
        <v>168</v>
      </c>
    </row>
    <row r="15" spans="1:13" ht="15.75">
      <c r="A15" s="36" t="s">
        <v>177</v>
      </c>
      <c r="B15" s="124">
        <v>61.94</v>
      </c>
      <c r="C15" s="125" t="s">
        <v>331</v>
      </c>
      <c r="D15" s="35">
        <v>1.8E-3</v>
      </c>
      <c r="E15" s="27" t="s">
        <v>160</v>
      </c>
      <c r="F15" s="27" t="s">
        <v>161</v>
      </c>
      <c r="G15" s="122" t="s">
        <v>162</v>
      </c>
      <c r="H15" s="125" t="s">
        <v>162</v>
      </c>
      <c r="I15" s="125" t="s">
        <v>162</v>
      </c>
      <c r="J15" s="247">
        <v>0.14000000000000001</v>
      </c>
      <c r="K15" s="247">
        <v>0.25</v>
      </c>
      <c r="L15" s="247">
        <v>0.39</v>
      </c>
      <c r="M15" s="125" t="s">
        <v>168</v>
      </c>
    </row>
    <row r="16" spans="1:13" ht="15.75">
      <c r="A16" s="36" t="s">
        <v>179</v>
      </c>
      <c r="B16" s="124">
        <v>63.24</v>
      </c>
      <c r="C16" s="77" t="s">
        <v>332</v>
      </c>
      <c r="D16" s="35" t="s">
        <v>160</v>
      </c>
      <c r="E16" s="27" t="s">
        <v>160</v>
      </c>
      <c r="F16" s="27" t="s">
        <v>161</v>
      </c>
      <c r="G16" s="122" t="s">
        <v>162</v>
      </c>
      <c r="H16" s="125" t="s">
        <v>162</v>
      </c>
      <c r="I16" s="125" t="s">
        <v>162</v>
      </c>
      <c r="J16" s="247">
        <v>0.05</v>
      </c>
      <c r="K16" s="247">
        <v>0.04</v>
      </c>
      <c r="L16" s="247">
        <v>0.09</v>
      </c>
      <c r="M16" s="125" t="s">
        <v>168</v>
      </c>
    </row>
    <row r="17" spans="1:13" ht="15.75">
      <c r="A17" s="36" t="s">
        <v>180</v>
      </c>
      <c r="B17" s="124">
        <v>73.45</v>
      </c>
      <c r="C17" s="125" t="s">
        <v>333</v>
      </c>
      <c r="D17" s="35" t="s">
        <v>160</v>
      </c>
      <c r="E17" s="27" t="s">
        <v>160</v>
      </c>
      <c r="F17" s="27" t="s">
        <v>161</v>
      </c>
      <c r="G17" s="122" t="s">
        <v>162</v>
      </c>
      <c r="H17" s="125" t="s">
        <v>162</v>
      </c>
      <c r="I17" s="125" t="s">
        <v>162</v>
      </c>
      <c r="J17" s="247">
        <v>0.03</v>
      </c>
      <c r="K17" s="247">
        <v>7.0000000000000007E-2</v>
      </c>
      <c r="L17" s="247">
        <v>0.1</v>
      </c>
      <c r="M17" s="125" t="s">
        <v>168</v>
      </c>
    </row>
    <row r="18" spans="1:13" ht="15.75">
      <c r="A18" s="36" t="s">
        <v>181</v>
      </c>
      <c r="B18" s="124">
        <v>72.03</v>
      </c>
      <c r="C18" s="125" t="s">
        <v>334</v>
      </c>
      <c r="D18" s="35" t="s">
        <v>160</v>
      </c>
      <c r="E18" s="27" t="s">
        <v>160</v>
      </c>
      <c r="F18" s="27" t="s">
        <v>161</v>
      </c>
      <c r="G18" s="122" t="s">
        <v>162</v>
      </c>
      <c r="H18" s="125" t="s">
        <v>162</v>
      </c>
      <c r="I18" s="125" t="s">
        <v>162</v>
      </c>
      <c r="J18" s="247">
        <v>0.16</v>
      </c>
      <c r="K18" s="247">
        <v>0.14000000000000001</v>
      </c>
      <c r="L18" s="247">
        <v>0.3</v>
      </c>
      <c r="M18" s="125" t="s">
        <v>168</v>
      </c>
    </row>
    <row r="19" spans="1:13" ht="15.75">
      <c r="A19" s="36" t="s">
        <v>182</v>
      </c>
      <c r="B19" s="124">
        <v>58.05</v>
      </c>
      <c r="C19" s="77" t="s">
        <v>335</v>
      </c>
      <c r="D19" s="35" t="s">
        <v>160</v>
      </c>
      <c r="E19" s="27" t="s">
        <v>160</v>
      </c>
      <c r="F19" s="27" t="s">
        <v>161</v>
      </c>
      <c r="G19" s="122" t="s">
        <v>162</v>
      </c>
      <c r="H19" s="125" t="s">
        <v>162</v>
      </c>
      <c r="I19" s="125" t="s">
        <v>162</v>
      </c>
      <c r="J19" s="247">
        <v>0.04</v>
      </c>
      <c r="K19" s="247">
        <v>0.02</v>
      </c>
      <c r="L19" s="247">
        <v>0.06</v>
      </c>
      <c r="M19" s="125" t="s">
        <v>168</v>
      </c>
    </row>
    <row r="20" spans="1:13" ht="15.75">
      <c r="A20" s="36" t="s">
        <v>183</v>
      </c>
      <c r="B20" s="124">
        <v>54.08</v>
      </c>
      <c r="C20" s="125" t="s">
        <v>336</v>
      </c>
      <c r="D20" s="35">
        <v>5.3E-3</v>
      </c>
      <c r="E20" s="27" t="s">
        <v>160</v>
      </c>
      <c r="F20" s="27" t="s">
        <v>161</v>
      </c>
      <c r="G20" s="122" t="s">
        <v>162</v>
      </c>
      <c r="H20" s="125" t="s">
        <v>162</v>
      </c>
      <c r="I20" s="125" t="s">
        <v>162</v>
      </c>
      <c r="J20" s="247">
        <v>0.09</v>
      </c>
      <c r="K20" s="247">
        <v>0.09</v>
      </c>
      <c r="L20" s="247">
        <v>0.18</v>
      </c>
      <c r="M20" s="125" t="s">
        <v>168</v>
      </c>
    </row>
    <row r="21" spans="1:13">
      <c r="A21" s="36" t="s">
        <v>186</v>
      </c>
      <c r="B21" s="124" t="s">
        <v>162</v>
      </c>
      <c r="C21" s="150" t="s">
        <v>162</v>
      </c>
      <c r="D21" s="27" t="s">
        <v>162</v>
      </c>
      <c r="E21" s="27" t="s">
        <v>162</v>
      </c>
      <c r="F21" s="27" t="s">
        <v>162</v>
      </c>
      <c r="G21" s="151" t="s">
        <v>162</v>
      </c>
      <c r="H21" s="152" t="s">
        <v>162</v>
      </c>
      <c r="I21" s="152" t="s">
        <v>162</v>
      </c>
      <c r="J21" s="250" t="s">
        <v>162</v>
      </c>
      <c r="K21" s="250" t="s">
        <v>162</v>
      </c>
      <c r="L21" s="250" t="s">
        <v>162</v>
      </c>
      <c r="M21" s="250" t="s">
        <v>162</v>
      </c>
    </row>
    <row r="22" spans="1:13">
      <c r="A22" s="98" t="s">
        <v>193</v>
      </c>
      <c r="B22" s="111"/>
      <c r="C22" s="166"/>
      <c r="D22" s="164"/>
      <c r="E22" s="155"/>
      <c r="F22" s="102"/>
      <c r="G22" s="109"/>
      <c r="H22" s="110"/>
      <c r="I22" s="110"/>
      <c r="J22" s="248"/>
      <c r="K22" s="248"/>
      <c r="L22" s="248"/>
      <c r="M22" s="248"/>
    </row>
    <row r="23" spans="1:13" ht="15.75">
      <c r="A23" s="36" t="s">
        <v>195</v>
      </c>
      <c r="B23" s="124">
        <v>48.26</v>
      </c>
      <c r="C23" s="125" t="s">
        <v>337</v>
      </c>
      <c r="D23" s="35">
        <v>7.6999999999999996E-4</v>
      </c>
      <c r="E23" s="27" t="s">
        <v>160</v>
      </c>
      <c r="F23" s="27" t="s">
        <v>160</v>
      </c>
      <c r="G23" s="127" t="s">
        <v>162</v>
      </c>
      <c r="H23" s="128" t="s">
        <v>162</v>
      </c>
      <c r="I23" s="128" t="s">
        <v>162</v>
      </c>
      <c r="J23" s="247">
        <v>0.03</v>
      </c>
      <c r="K23" s="247">
        <v>0.05</v>
      </c>
      <c r="L23" s="247">
        <v>0.08</v>
      </c>
      <c r="M23" s="125" t="s">
        <v>168</v>
      </c>
    </row>
    <row r="24" spans="1:13" ht="15.75">
      <c r="A24" s="36" t="s">
        <v>197</v>
      </c>
      <c r="B24" s="124">
        <v>116.92</v>
      </c>
      <c r="C24" s="125" t="s">
        <v>338</v>
      </c>
      <c r="D24" s="35">
        <v>9.4</v>
      </c>
      <c r="E24" s="27">
        <v>9.7000000000000003E-2</v>
      </c>
      <c r="F24" s="27" t="s">
        <v>160</v>
      </c>
      <c r="G24" s="122">
        <v>-70.180000000000007</v>
      </c>
      <c r="H24" s="125">
        <v>-194.7</v>
      </c>
      <c r="I24" s="125" t="s">
        <v>162</v>
      </c>
      <c r="J24" s="247">
        <v>0.06</v>
      </c>
      <c r="K24" s="247">
        <v>0.04</v>
      </c>
      <c r="L24" s="247">
        <v>0.09</v>
      </c>
      <c r="M24" s="125" t="s">
        <v>168</v>
      </c>
    </row>
    <row r="25" spans="1:13" ht="15.75">
      <c r="A25" s="36" t="s">
        <v>198</v>
      </c>
      <c r="B25" s="124">
        <v>70.06</v>
      </c>
      <c r="C25" s="125" t="s">
        <v>162</v>
      </c>
      <c r="D25" s="35" t="s">
        <v>162</v>
      </c>
      <c r="E25" s="27" t="s">
        <v>162</v>
      </c>
      <c r="F25" s="27" t="s">
        <v>162</v>
      </c>
      <c r="G25" s="122" t="s">
        <v>162</v>
      </c>
      <c r="H25" s="125" t="s">
        <v>162</v>
      </c>
      <c r="I25" s="125" t="s">
        <v>162</v>
      </c>
      <c r="J25" s="247">
        <v>7.0000000000000007E-2</v>
      </c>
      <c r="K25" s="247">
        <v>0.05</v>
      </c>
      <c r="L25" s="247">
        <v>0.12</v>
      </c>
      <c r="M25" s="125" t="s">
        <v>168</v>
      </c>
    </row>
    <row r="26" spans="1:13" ht="15.75">
      <c r="A26" s="36" t="s">
        <v>200</v>
      </c>
      <c r="B26" s="124">
        <v>61.83</v>
      </c>
      <c r="C26" s="77" t="s">
        <v>339</v>
      </c>
      <c r="D26" s="35">
        <v>1.4E-2</v>
      </c>
      <c r="E26" s="27">
        <v>2.0000000000000001E-4</v>
      </c>
      <c r="F26" s="27" t="s">
        <v>160</v>
      </c>
      <c r="G26" s="122" t="s">
        <v>162</v>
      </c>
      <c r="H26" s="125" t="s">
        <v>162</v>
      </c>
      <c r="I26" s="125" t="s">
        <v>162</v>
      </c>
      <c r="J26" s="247">
        <v>0.17</v>
      </c>
      <c r="K26" s="247">
        <v>0.16</v>
      </c>
      <c r="L26" s="247">
        <v>0.33</v>
      </c>
      <c r="M26" s="125" t="s">
        <v>168</v>
      </c>
    </row>
    <row r="27" spans="1:13" ht="15.75">
      <c r="A27" s="36" t="s">
        <v>202</v>
      </c>
      <c r="B27" s="124">
        <v>92.04</v>
      </c>
      <c r="C27" s="125" t="s">
        <v>340</v>
      </c>
      <c r="D27" s="35" t="s">
        <v>203</v>
      </c>
      <c r="E27" s="27" t="s">
        <v>160</v>
      </c>
      <c r="F27" s="27" t="s">
        <v>160</v>
      </c>
      <c r="G27" s="122" t="s">
        <v>162</v>
      </c>
      <c r="H27" s="125" t="s">
        <v>162</v>
      </c>
      <c r="I27" s="125" t="s">
        <v>162</v>
      </c>
      <c r="J27" s="247">
        <v>0.05</v>
      </c>
      <c r="K27" s="247">
        <v>0.15</v>
      </c>
      <c r="L27" s="247">
        <v>0.2</v>
      </c>
      <c r="M27" s="125" t="s">
        <v>168</v>
      </c>
    </row>
    <row r="28" spans="1:13" ht="15.75">
      <c r="A28" s="36" t="s">
        <v>204</v>
      </c>
      <c r="B28" s="124">
        <v>52.7</v>
      </c>
      <c r="C28" s="125" t="s">
        <v>341</v>
      </c>
      <c r="D28" s="35" t="s">
        <v>203</v>
      </c>
      <c r="E28" s="27" t="s">
        <v>203</v>
      </c>
      <c r="F28" s="27" t="s">
        <v>160</v>
      </c>
      <c r="G28" s="122" t="s">
        <v>162</v>
      </c>
      <c r="H28" s="125" t="s">
        <v>162</v>
      </c>
      <c r="I28" s="125" t="s">
        <v>162</v>
      </c>
      <c r="J28" s="247">
        <v>0.44</v>
      </c>
      <c r="K28" s="247">
        <v>0.5</v>
      </c>
      <c r="L28" s="247">
        <v>0.94</v>
      </c>
      <c r="M28" s="125" t="s">
        <v>168</v>
      </c>
    </row>
    <row r="29" spans="1:13" ht="15.75">
      <c r="A29" s="36" t="s">
        <v>206</v>
      </c>
      <c r="B29" s="124">
        <v>33.61</v>
      </c>
      <c r="C29" s="77" t="s">
        <v>342</v>
      </c>
      <c r="D29" s="35">
        <v>1.6999999999999999E-3</v>
      </c>
      <c r="E29" s="27" t="s">
        <v>160</v>
      </c>
      <c r="F29" s="27" t="s">
        <v>160</v>
      </c>
      <c r="G29" s="122" t="s">
        <v>162</v>
      </c>
      <c r="H29" s="125" t="s">
        <v>162</v>
      </c>
      <c r="I29" s="125" t="s">
        <v>162</v>
      </c>
      <c r="J29" s="247">
        <v>0.04</v>
      </c>
      <c r="K29" s="247">
        <v>0.1</v>
      </c>
      <c r="L29" s="247">
        <v>0.14000000000000001</v>
      </c>
      <c r="M29" s="125" t="s">
        <v>168</v>
      </c>
    </row>
    <row r="30" spans="1:13" ht="15.75">
      <c r="A30" s="36" t="s">
        <v>208</v>
      </c>
      <c r="B30" s="124">
        <v>87.08</v>
      </c>
      <c r="C30" s="77" t="s">
        <v>343</v>
      </c>
      <c r="D30" s="35">
        <v>13</v>
      </c>
      <c r="E30" s="27">
        <v>0.44</v>
      </c>
      <c r="F30" s="34">
        <v>4.0000000000000002E-4</v>
      </c>
      <c r="G30" s="125">
        <v>-51.5</v>
      </c>
      <c r="H30" s="125">
        <v>-174.7</v>
      </c>
      <c r="I30" s="174" t="s">
        <v>210</v>
      </c>
      <c r="J30" s="247">
        <v>0.1</v>
      </c>
      <c r="K30" s="247">
        <v>0.13</v>
      </c>
      <c r="L30" s="247">
        <v>0.23</v>
      </c>
      <c r="M30" s="125" t="s">
        <v>168</v>
      </c>
    </row>
    <row r="31" spans="1:13" ht="15.75">
      <c r="A31" s="36" t="s">
        <v>211</v>
      </c>
      <c r="B31" s="124">
        <v>53.77</v>
      </c>
      <c r="C31" s="77" t="s">
        <v>344</v>
      </c>
      <c r="D31" s="35">
        <v>6.3000000000000003E-4</v>
      </c>
      <c r="E31" s="27" t="s">
        <v>160</v>
      </c>
      <c r="F31" s="27" t="s">
        <v>160</v>
      </c>
      <c r="G31" s="122" t="s">
        <v>162</v>
      </c>
      <c r="H31" s="125" t="s">
        <v>162</v>
      </c>
      <c r="I31" s="125" t="s">
        <v>162</v>
      </c>
      <c r="J31" s="247">
        <v>0.04</v>
      </c>
      <c r="K31" s="247">
        <v>7.0000000000000007E-2</v>
      </c>
      <c r="L31" s="247">
        <v>0.11</v>
      </c>
      <c r="M31" s="125" t="s">
        <v>168</v>
      </c>
    </row>
    <row r="32" spans="1:13" ht="15.75">
      <c r="A32" s="36" t="s">
        <v>213</v>
      </c>
      <c r="B32" s="124">
        <v>62.58</v>
      </c>
      <c r="C32" s="77" t="s">
        <v>345</v>
      </c>
      <c r="D32" s="35">
        <v>6.1999999999999998E-3</v>
      </c>
      <c r="E32" s="27" t="s">
        <v>160</v>
      </c>
      <c r="F32" s="27" t="s">
        <v>160</v>
      </c>
      <c r="G32" s="122" t="s">
        <v>162</v>
      </c>
      <c r="H32" s="125" t="s">
        <v>162</v>
      </c>
      <c r="I32" s="125" t="s">
        <v>162</v>
      </c>
      <c r="J32" s="247">
        <v>0.09</v>
      </c>
      <c r="K32" s="247">
        <v>0.09</v>
      </c>
      <c r="L32" s="247">
        <v>0.18</v>
      </c>
      <c r="M32" s="125" t="s">
        <v>168</v>
      </c>
    </row>
    <row r="33" spans="1:13" ht="15.75">
      <c r="A33" s="36" t="s">
        <v>214</v>
      </c>
      <c r="B33" s="124">
        <v>62.05</v>
      </c>
      <c r="C33" s="77" t="s">
        <v>346</v>
      </c>
      <c r="D33" s="35">
        <v>5.5000000000000003E-4</v>
      </c>
      <c r="E33" s="27" t="s">
        <v>160</v>
      </c>
      <c r="F33" s="27" t="s">
        <v>160</v>
      </c>
      <c r="G33" s="122" t="s">
        <v>162</v>
      </c>
      <c r="H33" s="125" t="s">
        <v>162</v>
      </c>
      <c r="I33" s="125" t="s">
        <v>162</v>
      </c>
      <c r="J33" s="247">
        <v>0.14000000000000001</v>
      </c>
      <c r="K33" s="247">
        <v>0.16</v>
      </c>
      <c r="L33" s="247">
        <v>0.28999999999999998</v>
      </c>
      <c r="M33" s="125" t="s">
        <v>168</v>
      </c>
    </row>
    <row r="34" spans="1:13" ht="15.75">
      <c r="A34" s="36" t="s">
        <v>215</v>
      </c>
      <c r="B34" s="124">
        <v>78.650000000000006</v>
      </c>
      <c r="C34" s="125" t="s">
        <v>347</v>
      </c>
      <c r="D34" s="35">
        <v>0.99</v>
      </c>
      <c r="E34" s="27">
        <v>4.6000000000000001E-4</v>
      </c>
      <c r="F34" s="34" t="s">
        <v>160</v>
      </c>
      <c r="G34" s="125">
        <v>-77.16</v>
      </c>
      <c r="H34" s="174" t="s">
        <v>218</v>
      </c>
      <c r="I34" s="125" t="s">
        <v>162</v>
      </c>
      <c r="J34" s="247">
        <v>0.28999999999999998</v>
      </c>
      <c r="K34" s="247">
        <v>0.19</v>
      </c>
      <c r="L34" s="247">
        <v>0.48</v>
      </c>
      <c r="M34" s="125" t="s">
        <v>168</v>
      </c>
    </row>
    <row r="35" spans="1:13" ht="15.75">
      <c r="A35" s="36" t="s">
        <v>219</v>
      </c>
      <c r="B35" s="124">
        <v>11.82</v>
      </c>
      <c r="C35" s="125" t="s">
        <v>348</v>
      </c>
      <c r="D35" s="35">
        <v>1.3</v>
      </c>
      <c r="E35" s="27">
        <v>1.4E-3</v>
      </c>
      <c r="F35" s="34" t="s">
        <v>160</v>
      </c>
      <c r="G35" s="125">
        <v>-46.2</v>
      </c>
      <c r="H35" s="125">
        <v>-118.2</v>
      </c>
      <c r="I35" s="125" t="s">
        <v>162</v>
      </c>
      <c r="J35" s="247">
        <v>0.03</v>
      </c>
      <c r="K35" s="247">
        <v>0.19</v>
      </c>
      <c r="L35" s="247">
        <v>0.22</v>
      </c>
      <c r="M35" s="125" t="s">
        <v>168</v>
      </c>
    </row>
    <row r="36" spans="1:13" ht="15.75">
      <c r="A36" s="36" t="s">
        <v>221</v>
      </c>
      <c r="B36" s="124">
        <v>85.41</v>
      </c>
      <c r="C36" s="77" t="s">
        <v>349</v>
      </c>
      <c r="D36" s="35">
        <v>2.7E-2</v>
      </c>
      <c r="E36" s="27" t="s">
        <v>160</v>
      </c>
      <c r="F36" s="27" t="s">
        <v>160</v>
      </c>
      <c r="G36" s="122" t="s">
        <v>162</v>
      </c>
      <c r="H36" s="125" t="s">
        <v>162</v>
      </c>
      <c r="I36" s="125" t="s">
        <v>162</v>
      </c>
      <c r="J36" s="247">
        <v>0.09</v>
      </c>
      <c r="K36" s="247">
        <v>0.18</v>
      </c>
      <c r="L36" s="247">
        <v>0.27</v>
      </c>
      <c r="M36" s="125" t="s">
        <v>168</v>
      </c>
    </row>
    <row r="37" spans="1:13" ht="15.75">
      <c r="A37" s="36" t="s">
        <v>223</v>
      </c>
      <c r="B37" s="124">
        <v>75.78</v>
      </c>
      <c r="C37" s="77" t="s">
        <v>350</v>
      </c>
      <c r="D37" s="35">
        <v>3.7000000000000002E-3</v>
      </c>
      <c r="E37" s="27" t="s">
        <v>203</v>
      </c>
      <c r="F37" s="27" t="s">
        <v>160</v>
      </c>
      <c r="G37" s="122" t="s">
        <v>162</v>
      </c>
      <c r="H37" s="125" t="s">
        <v>162</v>
      </c>
      <c r="I37" s="125" t="s">
        <v>162</v>
      </c>
      <c r="J37" s="247">
        <v>0.22</v>
      </c>
      <c r="K37" s="247">
        <v>0.26</v>
      </c>
      <c r="L37" s="247">
        <v>0.48</v>
      </c>
      <c r="M37" s="125" t="s">
        <v>168</v>
      </c>
    </row>
    <row r="38" spans="1:13">
      <c r="A38" s="180" t="s">
        <v>224</v>
      </c>
      <c r="B38" s="30" t="s">
        <v>162</v>
      </c>
      <c r="C38" s="125" t="s">
        <v>162</v>
      </c>
      <c r="D38" s="25" t="s">
        <v>162</v>
      </c>
      <c r="E38" s="27" t="s">
        <v>162</v>
      </c>
      <c r="F38" s="27" t="s">
        <v>162</v>
      </c>
      <c r="G38" s="186" t="s">
        <v>162</v>
      </c>
      <c r="H38" s="187" t="s">
        <v>162</v>
      </c>
      <c r="I38" s="187" t="s">
        <v>162</v>
      </c>
      <c r="J38" s="251" t="s">
        <v>162</v>
      </c>
      <c r="K38" s="251" t="s">
        <v>162</v>
      </c>
      <c r="L38" s="251" t="s">
        <v>162</v>
      </c>
      <c r="M38" s="251" t="s">
        <v>162</v>
      </c>
    </row>
    <row r="39" spans="1:13">
      <c r="A39" s="192" t="s">
        <v>226</v>
      </c>
      <c r="B39" s="172"/>
      <c r="C39" s="166"/>
      <c r="D39" s="105"/>
      <c r="E39" s="102"/>
      <c r="F39" s="102"/>
      <c r="G39" s="105"/>
      <c r="H39" s="102"/>
      <c r="I39" s="102"/>
      <c r="J39" s="252"/>
      <c r="K39" s="252"/>
      <c r="L39" s="252"/>
      <c r="M39" s="252"/>
    </row>
    <row r="40" spans="1:13" ht="15.75">
      <c r="A40" s="36" t="s">
        <v>227</v>
      </c>
      <c r="B40" s="80">
        <v>80.92</v>
      </c>
      <c r="C40" s="125" t="s">
        <v>351</v>
      </c>
      <c r="D40" s="35">
        <v>2E-3</v>
      </c>
      <c r="E40" s="27" t="s">
        <v>160</v>
      </c>
      <c r="F40" s="27" t="s">
        <v>160</v>
      </c>
      <c r="G40" s="76" t="s">
        <v>162</v>
      </c>
      <c r="H40" s="55" t="s">
        <v>162</v>
      </c>
      <c r="I40" s="55" t="s">
        <v>162</v>
      </c>
      <c r="J40" s="247">
        <v>0.08</v>
      </c>
      <c r="K40" s="247">
        <v>0.15</v>
      </c>
      <c r="L40" s="247">
        <v>0.23</v>
      </c>
      <c r="M40" s="125" t="s">
        <v>168</v>
      </c>
    </row>
    <row r="41" spans="1:13" ht="15.75">
      <c r="A41" s="36" t="s">
        <v>228</v>
      </c>
      <c r="B41" s="80">
        <v>76.58</v>
      </c>
      <c r="C41" s="125" t="s">
        <v>352</v>
      </c>
      <c r="D41" s="35">
        <v>4.4999999999999997E-3</v>
      </c>
      <c r="E41" s="27" t="s">
        <v>160</v>
      </c>
      <c r="F41" s="27" t="s">
        <v>160</v>
      </c>
      <c r="G41" s="35" t="s">
        <v>162</v>
      </c>
      <c r="H41" s="27" t="s">
        <v>162</v>
      </c>
      <c r="I41" s="27" t="s">
        <v>162</v>
      </c>
      <c r="J41" s="247">
        <v>0.26</v>
      </c>
      <c r="K41" s="247">
        <v>0.44</v>
      </c>
      <c r="L41" s="247">
        <v>0.7</v>
      </c>
      <c r="M41" s="125" t="s">
        <v>168</v>
      </c>
    </row>
    <row r="42" spans="1:13" ht="15.75">
      <c r="A42" s="36" t="s">
        <v>230</v>
      </c>
      <c r="B42" s="204">
        <v>62.76</v>
      </c>
      <c r="C42" s="125" t="s">
        <v>353</v>
      </c>
      <c r="D42" s="205">
        <v>2.0000000000000001E-4</v>
      </c>
      <c r="E42" s="87" t="s">
        <v>160</v>
      </c>
      <c r="F42" s="87" t="s">
        <v>160</v>
      </c>
      <c r="G42" s="114" t="s">
        <v>162</v>
      </c>
      <c r="H42" s="87" t="s">
        <v>162</v>
      </c>
      <c r="I42" s="87" t="s">
        <v>162</v>
      </c>
      <c r="J42" s="247">
        <v>0.03</v>
      </c>
      <c r="K42" s="247">
        <v>0.05</v>
      </c>
      <c r="L42" s="247">
        <v>0.09</v>
      </c>
      <c r="M42" s="125" t="s">
        <v>168</v>
      </c>
    </row>
    <row r="43" spans="1:13" ht="15.75">
      <c r="A43" s="36" t="s">
        <v>232</v>
      </c>
      <c r="B43" s="80">
        <v>47.29</v>
      </c>
      <c r="C43" s="125" t="s">
        <v>354</v>
      </c>
      <c r="D43" s="35" t="s">
        <v>203</v>
      </c>
      <c r="E43" s="27" t="s">
        <v>203</v>
      </c>
      <c r="F43" s="27" t="s">
        <v>160</v>
      </c>
      <c r="G43" s="35" t="s">
        <v>162</v>
      </c>
      <c r="H43" s="27" t="s">
        <v>162</v>
      </c>
      <c r="I43" s="27" t="s">
        <v>162</v>
      </c>
      <c r="J43" s="247">
        <v>0.04</v>
      </c>
      <c r="K43" s="247">
        <v>0.06</v>
      </c>
      <c r="L43" s="247">
        <v>0.1</v>
      </c>
      <c r="M43" s="125" t="s">
        <v>168</v>
      </c>
    </row>
    <row r="44" spans="1:13" ht="15.75">
      <c r="A44" s="36" t="s">
        <v>233</v>
      </c>
      <c r="B44" s="80">
        <v>6.96</v>
      </c>
      <c r="C44" s="125" t="s">
        <v>355</v>
      </c>
      <c r="D44" s="35">
        <v>2.0000000000000001E-4</v>
      </c>
      <c r="E44" s="27" t="s">
        <v>160</v>
      </c>
      <c r="F44" s="27" t="s">
        <v>160</v>
      </c>
      <c r="G44" s="35" t="s">
        <v>162</v>
      </c>
      <c r="H44" s="27" t="s">
        <v>162</v>
      </c>
      <c r="I44" s="27" t="s">
        <v>162</v>
      </c>
      <c r="J44" s="247">
        <v>0.01</v>
      </c>
      <c r="K44" s="247">
        <v>0.24</v>
      </c>
      <c r="L44" s="247">
        <v>0.24</v>
      </c>
      <c r="M44" s="125" t="s">
        <v>168</v>
      </c>
    </row>
    <row r="45" spans="1:13" ht="15.75">
      <c r="A45" s="36" t="s">
        <v>234</v>
      </c>
      <c r="B45" s="80">
        <v>104.42</v>
      </c>
      <c r="C45" s="125" t="s">
        <v>356</v>
      </c>
      <c r="D45" s="35">
        <v>4.7</v>
      </c>
      <c r="E45" s="27">
        <v>1.9E-2</v>
      </c>
      <c r="F45" s="34" t="s">
        <v>160</v>
      </c>
      <c r="G45" s="31">
        <v>-74.260000000000005</v>
      </c>
      <c r="H45" s="31">
        <v>-202.3</v>
      </c>
      <c r="I45" s="27" t="s">
        <v>162</v>
      </c>
      <c r="J45" s="247">
        <v>0.2</v>
      </c>
      <c r="K45" s="247">
        <v>0.28000000000000003</v>
      </c>
      <c r="L45" s="247">
        <v>0.47</v>
      </c>
      <c r="M45" s="125" t="s">
        <v>168</v>
      </c>
    </row>
    <row r="46" spans="1:13" ht="15.75">
      <c r="A46" s="36" t="s">
        <v>235</v>
      </c>
      <c r="B46" s="204">
        <v>65.98</v>
      </c>
      <c r="C46" s="125" t="s">
        <v>357</v>
      </c>
      <c r="D46" s="134">
        <v>4.9000000000000002E-2</v>
      </c>
      <c r="E46" s="87" t="s">
        <v>203</v>
      </c>
      <c r="F46" s="87" t="s">
        <v>160</v>
      </c>
      <c r="G46" s="114" t="s">
        <v>162</v>
      </c>
      <c r="H46" s="87" t="s">
        <v>162</v>
      </c>
      <c r="I46" s="87" t="s">
        <v>162</v>
      </c>
      <c r="J46" s="247">
        <v>0.31</v>
      </c>
      <c r="K46" s="247">
        <v>0.59</v>
      </c>
      <c r="L46" s="247">
        <v>0.9</v>
      </c>
      <c r="M46" s="125" t="s">
        <v>168</v>
      </c>
    </row>
    <row r="47" spans="1:13" ht="15.75">
      <c r="A47" s="36" t="s">
        <v>237</v>
      </c>
      <c r="B47" s="204">
        <v>64.819999999999993</v>
      </c>
      <c r="C47" s="125" t="s">
        <v>358</v>
      </c>
      <c r="D47" s="134">
        <v>8.2000000000000003E-2</v>
      </c>
      <c r="E47" s="87" t="s">
        <v>160</v>
      </c>
      <c r="F47" s="87" t="s">
        <v>160</v>
      </c>
      <c r="G47" s="114" t="s">
        <v>162</v>
      </c>
      <c r="H47" s="87" t="s">
        <v>162</v>
      </c>
      <c r="I47" s="87" t="s">
        <v>162</v>
      </c>
      <c r="J47" s="247">
        <v>0.5</v>
      </c>
      <c r="K47" s="247">
        <v>0.86</v>
      </c>
      <c r="L47" s="247">
        <v>1.37</v>
      </c>
      <c r="M47" s="125" t="s">
        <v>168</v>
      </c>
    </row>
    <row r="48" spans="1:13" ht="15.75">
      <c r="A48" s="36" t="s">
        <v>238</v>
      </c>
      <c r="B48" s="80">
        <v>84.46</v>
      </c>
      <c r="C48" s="125" t="s">
        <v>359</v>
      </c>
      <c r="D48" s="35">
        <v>2.0000000000000001E-4</v>
      </c>
      <c r="E48" s="27" t="s">
        <v>160</v>
      </c>
      <c r="F48" s="27" t="s">
        <v>160</v>
      </c>
      <c r="G48" s="35" t="s">
        <v>162</v>
      </c>
      <c r="H48" s="27" t="s">
        <v>162</v>
      </c>
      <c r="I48" s="27" t="s">
        <v>162</v>
      </c>
      <c r="J48" s="247">
        <v>0.04</v>
      </c>
      <c r="K48" s="247">
        <v>7.0000000000000007E-2</v>
      </c>
      <c r="L48" s="247">
        <v>0.11</v>
      </c>
      <c r="M48" s="125" t="s">
        <v>168</v>
      </c>
    </row>
    <row r="49" spans="1:13" ht="15.75">
      <c r="A49" s="36" t="s">
        <v>239</v>
      </c>
      <c r="B49" s="80">
        <v>55.26</v>
      </c>
      <c r="C49" s="77" t="s">
        <v>360</v>
      </c>
      <c r="D49" s="35">
        <v>7.3999999999999999E-4</v>
      </c>
      <c r="E49" s="27" t="s">
        <v>203</v>
      </c>
      <c r="F49" s="27" t="s">
        <v>160</v>
      </c>
      <c r="G49" s="35" t="s">
        <v>162</v>
      </c>
      <c r="H49" s="27" t="s">
        <v>162</v>
      </c>
      <c r="I49" s="27" t="s">
        <v>162</v>
      </c>
      <c r="J49" s="247">
        <v>0.04</v>
      </c>
      <c r="K49" s="247">
        <v>0.08</v>
      </c>
      <c r="L49" s="247">
        <v>0.13</v>
      </c>
      <c r="M49" s="125" t="s">
        <v>168</v>
      </c>
    </row>
    <row r="50" spans="1:13" ht="15.75">
      <c r="A50" s="36" t="s">
        <v>240</v>
      </c>
      <c r="B50" s="80">
        <v>71.28</v>
      </c>
      <c r="C50" s="125" t="s">
        <v>361</v>
      </c>
      <c r="D50" s="35">
        <v>2.5000000000000001E-3</v>
      </c>
      <c r="E50" s="27" t="s">
        <v>203</v>
      </c>
      <c r="F50" s="27" t="s">
        <v>160</v>
      </c>
      <c r="G50" s="35" t="s">
        <v>162</v>
      </c>
      <c r="H50" s="27" t="s">
        <v>162</v>
      </c>
      <c r="I50" s="27" t="s">
        <v>162</v>
      </c>
      <c r="J50" s="247">
        <v>0.13</v>
      </c>
      <c r="K50" s="247">
        <v>0.16</v>
      </c>
      <c r="L50" s="247">
        <v>0.28999999999999998</v>
      </c>
      <c r="M50" s="125" t="s">
        <v>168</v>
      </c>
    </row>
    <row r="51" spans="1:13" ht="15.75">
      <c r="A51" s="36" t="s">
        <v>242</v>
      </c>
      <c r="B51" s="80">
        <v>59.69</v>
      </c>
      <c r="C51" s="125" t="s">
        <v>362</v>
      </c>
      <c r="D51" s="35">
        <v>3.3E-4</v>
      </c>
      <c r="E51" s="27" t="s">
        <v>203</v>
      </c>
      <c r="F51" s="27" t="s">
        <v>160</v>
      </c>
      <c r="G51" s="35" t="s">
        <v>162</v>
      </c>
      <c r="H51" s="27" t="s">
        <v>162</v>
      </c>
      <c r="I51" s="27" t="s">
        <v>162</v>
      </c>
      <c r="J51" s="247">
        <v>0.11</v>
      </c>
      <c r="K51" s="247">
        <v>0.14000000000000001</v>
      </c>
      <c r="L51" s="247">
        <v>0.25</v>
      </c>
      <c r="M51" s="125" t="s">
        <v>168</v>
      </c>
    </row>
    <row r="52" spans="1:13" ht="15.75">
      <c r="A52" s="36" t="s">
        <v>243</v>
      </c>
      <c r="B52" s="80">
        <v>64.31</v>
      </c>
      <c r="C52" s="77" t="s">
        <v>363</v>
      </c>
      <c r="D52" s="35">
        <v>5.9999999999999995E-4</v>
      </c>
      <c r="E52" s="27" t="s">
        <v>160</v>
      </c>
      <c r="F52" s="27" t="s">
        <v>160</v>
      </c>
      <c r="G52" s="35" t="s">
        <v>162</v>
      </c>
      <c r="H52" s="27" t="s">
        <v>162</v>
      </c>
      <c r="I52" s="27" t="s">
        <v>162</v>
      </c>
      <c r="J52" s="247">
        <v>0.12</v>
      </c>
      <c r="K52" s="247">
        <v>0.14000000000000001</v>
      </c>
      <c r="L52" s="247">
        <v>0.27</v>
      </c>
      <c r="M52" s="125" t="s">
        <v>168</v>
      </c>
    </row>
    <row r="53" spans="1:13" ht="15.75">
      <c r="A53" s="36" t="s">
        <v>244</v>
      </c>
      <c r="B53" s="80">
        <v>72.989999999999995</v>
      </c>
      <c r="C53" s="77" t="s">
        <v>364</v>
      </c>
      <c r="D53" s="35" t="s">
        <v>203</v>
      </c>
      <c r="E53" s="27" t="s">
        <v>203</v>
      </c>
      <c r="F53" s="27" t="s">
        <v>160</v>
      </c>
      <c r="G53" s="35" t="s">
        <v>162</v>
      </c>
      <c r="H53" s="27" t="s">
        <v>162</v>
      </c>
      <c r="I53" s="27" t="s">
        <v>162</v>
      </c>
      <c r="J53" s="247">
        <v>7.0000000000000007E-2</v>
      </c>
      <c r="K53" s="247">
        <v>0.12</v>
      </c>
      <c r="L53" s="247">
        <v>0.19</v>
      </c>
      <c r="M53" s="125" t="s">
        <v>168</v>
      </c>
    </row>
    <row r="54" spans="1:13" ht="15.75">
      <c r="A54" s="36" t="s">
        <v>245</v>
      </c>
      <c r="B54" s="80">
        <v>72.73</v>
      </c>
      <c r="C54" s="77" t="s">
        <v>365</v>
      </c>
      <c r="D54" s="35">
        <v>5.2999999999999998E-4</v>
      </c>
      <c r="E54" s="27" t="s">
        <v>203</v>
      </c>
      <c r="F54" s="27" t="s">
        <v>160</v>
      </c>
      <c r="G54" s="35" t="s">
        <v>162</v>
      </c>
      <c r="H54" s="27" t="s">
        <v>162</v>
      </c>
      <c r="I54" s="27" t="s">
        <v>162</v>
      </c>
      <c r="J54" s="247">
        <v>0.27</v>
      </c>
      <c r="K54" s="247">
        <v>0.35</v>
      </c>
      <c r="L54" s="247">
        <v>0.62</v>
      </c>
      <c r="M54" s="125" t="s">
        <v>168</v>
      </c>
    </row>
    <row r="55" spans="1:13" ht="15.75">
      <c r="A55" s="36" t="s">
        <v>246</v>
      </c>
      <c r="B55" s="80">
        <v>83.42</v>
      </c>
      <c r="C55" s="77" t="s">
        <v>366</v>
      </c>
      <c r="D55" s="35" t="s">
        <v>203</v>
      </c>
      <c r="E55" s="27" t="s">
        <v>203</v>
      </c>
      <c r="F55" s="27" t="s">
        <v>160</v>
      </c>
      <c r="G55" s="35" t="s">
        <v>162</v>
      </c>
      <c r="H55" s="27" t="s">
        <v>162</v>
      </c>
      <c r="I55" s="27" t="s">
        <v>162</v>
      </c>
      <c r="J55" s="247">
        <v>0.13</v>
      </c>
      <c r="K55" s="247">
        <v>0.16</v>
      </c>
      <c r="L55" s="247">
        <v>0.28999999999999998</v>
      </c>
      <c r="M55" s="125" t="s">
        <v>168</v>
      </c>
    </row>
    <row r="56" spans="1:13" ht="15.75">
      <c r="A56" s="36" t="s">
        <v>248</v>
      </c>
      <c r="B56" s="80">
        <v>67.2</v>
      </c>
      <c r="C56" s="77" t="s">
        <v>367</v>
      </c>
      <c r="D56" s="35">
        <v>4.2999999999999999E-4</v>
      </c>
      <c r="E56" s="27" t="s">
        <v>160</v>
      </c>
      <c r="F56" s="27" t="s">
        <v>160</v>
      </c>
      <c r="G56" s="35" t="s">
        <v>162</v>
      </c>
      <c r="H56" s="27" t="s">
        <v>162</v>
      </c>
      <c r="I56" s="27" t="s">
        <v>162</v>
      </c>
      <c r="J56" s="247">
        <v>0.09</v>
      </c>
      <c r="K56" s="247">
        <v>0.13</v>
      </c>
      <c r="L56" s="247">
        <v>0.22</v>
      </c>
      <c r="M56" s="125" t="s">
        <v>168</v>
      </c>
    </row>
    <row r="57" spans="1:13" ht="15.75">
      <c r="A57" s="36" t="s">
        <v>249</v>
      </c>
      <c r="B57" s="80">
        <v>67.61</v>
      </c>
      <c r="C57" s="77" t="s">
        <v>368</v>
      </c>
      <c r="D57" s="35">
        <v>2.8000000000000001E-2</v>
      </c>
      <c r="E57" s="27" t="s">
        <v>160</v>
      </c>
      <c r="F57" s="27" t="s">
        <v>160</v>
      </c>
      <c r="G57" s="35" t="s">
        <v>162</v>
      </c>
      <c r="H57" s="27" t="s">
        <v>162</v>
      </c>
      <c r="I57" s="27" t="s">
        <v>162</v>
      </c>
      <c r="J57" s="247">
        <v>0.11</v>
      </c>
      <c r="K57" s="247">
        <v>0.23</v>
      </c>
      <c r="L57" s="247">
        <v>0.35</v>
      </c>
      <c r="M57" s="125" t="s">
        <v>168</v>
      </c>
    </row>
    <row r="58" spans="1:13">
      <c r="A58" s="180" t="s">
        <v>250</v>
      </c>
      <c r="B58" s="80" t="s">
        <v>162</v>
      </c>
      <c r="C58" s="125" t="s">
        <v>162</v>
      </c>
      <c r="D58" s="25" t="s">
        <v>162</v>
      </c>
      <c r="E58" s="27" t="s">
        <v>162</v>
      </c>
      <c r="F58" s="27" t="s">
        <v>162</v>
      </c>
      <c r="G58" s="25" t="s">
        <v>162</v>
      </c>
      <c r="H58" s="24" t="s">
        <v>162</v>
      </c>
      <c r="I58" s="24" t="s">
        <v>162</v>
      </c>
      <c r="J58" s="250" t="s">
        <v>162</v>
      </c>
      <c r="K58" s="250" t="s">
        <v>162</v>
      </c>
      <c r="L58" s="250" t="s">
        <v>162</v>
      </c>
      <c r="M58" s="250" t="s">
        <v>162</v>
      </c>
    </row>
    <row r="59" spans="1:13">
      <c r="A59" s="98" t="s">
        <v>253</v>
      </c>
      <c r="B59" s="206"/>
      <c r="C59" s="166"/>
      <c r="D59" s="164"/>
      <c r="E59" s="155"/>
      <c r="F59" s="155"/>
      <c r="G59" s="164"/>
      <c r="H59" s="155"/>
      <c r="I59" s="155"/>
      <c r="J59" s="248"/>
      <c r="K59" s="248"/>
      <c r="L59" s="248"/>
      <c r="M59" s="248"/>
    </row>
    <row r="60" spans="1:13" ht="15.75">
      <c r="A60" s="36" t="s">
        <v>254</v>
      </c>
      <c r="B60" s="80">
        <v>84.47</v>
      </c>
      <c r="C60" s="125" t="s">
        <v>369</v>
      </c>
      <c r="D60" s="76">
        <v>2.7E-2</v>
      </c>
      <c r="E60" s="27" t="s">
        <v>160</v>
      </c>
      <c r="F60" s="27" t="s">
        <v>160</v>
      </c>
      <c r="G60" s="76" t="s">
        <v>162</v>
      </c>
      <c r="H60" s="55" t="s">
        <v>162</v>
      </c>
      <c r="I60" s="55" t="s">
        <v>162</v>
      </c>
      <c r="J60" s="247">
        <v>0.09</v>
      </c>
      <c r="K60" s="247">
        <v>0.13</v>
      </c>
      <c r="L60" s="247">
        <v>0.21</v>
      </c>
      <c r="M60" s="125" t="s">
        <v>168</v>
      </c>
    </row>
    <row r="61" spans="1:13" ht="15.75">
      <c r="A61" s="36" t="s">
        <v>255</v>
      </c>
      <c r="B61" s="80">
        <v>74.73</v>
      </c>
      <c r="C61" s="125" t="s">
        <v>370</v>
      </c>
      <c r="D61" s="35">
        <v>2.0000000000000001E-4</v>
      </c>
      <c r="E61" s="27" t="s">
        <v>203</v>
      </c>
      <c r="F61" s="27" t="s">
        <v>160</v>
      </c>
      <c r="G61" s="35" t="s">
        <v>162</v>
      </c>
      <c r="H61" s="27" t="s">
        <v>162</v>
      </c>
      <c r="I61" s="27" t="s">
        <v>162</v>
      </c>
      <c r="J61" s="247">
        <v>0.15</v>
      </c>
      <c r="K61" s="247">
        <v>0.37</v>
      </c>
      <c r="L61" s="247">
        <v>0.51</v>
      </c>
      <c r="M61" s="125" t="s">
        <v>168</v>
      </c>
    </row>
    <row r="62" spans="1:13" ht="15.75">
      <c r="A62" s="36" t="s">
        <v>256</v>
      </c>
      <c r="B62" s="80">
        <v>11.32</v>
      </c>
      <c r="C62" s="125" t="s">
        <v>371</v>
      </c>
      <c r="D62" s="35">
        <v>4.0000000000000001E-3</v>
      </c>
      <c r="E62" s="27" t="s">
        <v>160</v>
      </c>
      <c r="F62" s="27" t="s">
        <v>160</v>
      </c>
      <c r="G62" s="35" t="s">
        <v>162</v>
      </c>
      <c r="H62" s="27" t="s">
        <v>162</v>
      </c>
      <c r="I62" s="27" t="s">
        <v>162</v>
      </c>
      <c r="J62" s="247">
        <v>0.03</v>
      </c>
      <c r="K62" s="247">
        <v>0.09</v>
      </c>
      <c r="L62" s="247">
        <v>0.12</v>
      </c>
      <c r="M62" s="125" t="s">
        <v>168</v>
      </c>
    </row>
    <row r="63" spans="1:13" ht="15.75">
      <c r="A63" s="36" t="s">
        <v>257</v>
      </c>
      <c r="B63" s="80">
        <v>88.75</v>
      </c>
      <c r="C63" s="125" t="s">
        <v>372</v>
      </c>
      <c r="D63" s="35" t="s">
        <v>203</v>
      </c>
      <c r="E63" s="27" t="s">
        <v>203</v>
      </c>
      <c r="F63" s="27" t="s">
        <v>160</v>
      </c>
      <c r="G63" s="35" t="s">
        <v>162</v>
      </c>
      <c r="H63" s="27" t="s">
        <v>162</v>
      </c>
      <c r="I63" s="27" t="s">
        <v>162</v>
      </c>
      <c r="J63" s="247">
        <v>0.06</v>
      </c>
      <c r="K63" s="247">
        <v>0.11</v>
      </c>
      <c r="L63" s="247">
        <v>0.17</v>
      </c>
      <c r="M63" s="125" t="s">
        <v>168</v>
      </c>
    </row>
    <row r="64" spans="1:13" ht="15.75">
      <c r="A64" s="36" t="s">
        <v>258</v>
      </c>
      <c r="B64" s="80">
        <v>66.39</v>
      </c>
      <c r="C64" s="77" t="s">
        <v>373</v>
      </c>
      <c r="D64" s="35" t="s">
        <v>203</v>
      </c>
      <c r="E64" s="27" t="s">
        <v>203</v>
      </c>
      <c r="F64" s="27" t="s">
        <v>160</v>
      </c>
      <c r="G64" s="35" t="s">
        <v>162</v>
      </c>
      <c r="H64" s="27" t="s">
        <v>162</v>
      </c>
      <c r="I64" s="27" t="s">
        <v>162</v>
      </c>
      <c r="J64" s="247">
        <v>0.06</v>
      </c>
      <c r="K64" s="247">
        <v>7.0000000000000007E-2</v>
      </c>
      <c r="L64" s="247">
        <v>0.13</v>
      </c>
      <c r="M64" s="125" t="s">
        <v>168</v>
      </c>
    </row>
    <row r="65" spans="1:13" ht="15.75">
      <c r="A65" s="36" t="s">
        <v>259</v>
      </c>
      <c r="B65" s="80">
        <v>60.17</v>
      </c>
      <c r="C65" s="77" t="s">
        <v>374</v>
      </c>
      <c r="D65" s="35">
        <v>6.8999999999999999E-3</v>
      </c>
      <c r="E65" s="27" t="s">
        <v>160</v>
      </c>
      <c r="F65" s="27" t="s">
        <v>160</v>
      </c>
      <c r="G65" s="35" t="s">
        <v>162</v>
      </c>
      <c r="H65" s="27" t="s">
        <v>162</v>
      </c>
      <c r="I65" s="27" t="s">
        <v>162</v>
      </c>
      <c r="J65" s="247">
        <v>0.03</v>
      </c>
      <c r="K65" s="247">
        <v>0.03</v>
      </c>
      <c r="L65" s="247">
        <v>0.05</v>
      </c>
      <c r="M65" s="125" t="s">
        <v>168</v>
      </c>
    </row>
    <row r="66" spans="1:13" ht="15.75">
      <c r="A66" s="36" t="s">
        <v>260</v>
      </c>
      <c r="B66" s="80">
        <v>81.89</v>
      </c>
      <c r="C66" s="125" t="s">
        <v>375</v>
      </c>
      <c r="D66" s="35">
        <v>1.5E-3</v>
      </c>
      <c r="E66" s="27" t="s">
        <v>203</v>
      </c>
      <c r="F66" s="27" t="s">
        <v>160</v>
      </c>
      <c r="G66" s="35" t="s">
        <v>162</v>
      </c>
      <c r="H66" s="27" t="s">
        <v>162</v>
      </c>
      <c r="I66" s="27" t="s">
        <v>162</v>
      </c>
      <c r="J66" s="247">
        <v>0.15</v>
      </c>
      <c r="K66" s="247">
        <v>0.13</v>
      </c>
      <c r="L66" s="247">
        <v>0.28000000000000003</v>
      </c>
      <c r="M66" s="125" t="s">
        <v>168</v>
      </c>
    </row>
    <row r="67" spans="1:13" ht="15.75">
      <c r="A67" s="36" t="s">
        <v>261</v>
      </c>
      <c r="B67" s="80">
        <v>76.19</v>
      </c>
      <c r="C67" s="125" t="s">
        <v>376</v>
      </c>
      <c r="D67" s="35">
        <v>2.9999999999999997E-4</v>
      </c>
      <c r="E67" s="27" t="s">
        <v>160</v>
      </c>
      <c r="F67" s="27" t="s">
        <v>160</v>
      </c>
      <c r="G67" s="35" t="s">
        <v>162</v>
      </c>
      <c r="H67" s="27" t="s">
        <v>162</v>
      </c>
      <c r="I67" s="27" t="s">
        <v>162</v>
      </c>
      <c r="J67" s="247">
        <v>0.12</v>
      </c>
      <c r="K67" s="247">
        <v>0.16</v>
      </c>
      <c r="L67" s="247">
        <v>0.28000000000000003</v>
      </c>
      <c r="M67" s="125" t="s">
        <v>168</v>
      </c>
    </row>
    <row r="68" spans="1:13" ht="15.75">
      <c r="A68" s="36" t="s">
        <v>262</v>
      </c>
      <c r="B68" s="80">
        <v>81.53</v>
      </c>
      <c r="C68" s="125" t="s">
        <v>377</v>
      </c>
      <c r="D68" s="35">
        <v>1.5E-3</v>
      </c>
      <c r="E68" s="27" t="s">
        <v>160</v>
      </c>
      <c r="F68" s="27" t="s">
        <v>160</v>
      </c>
      <c r="G68" s="35" t="s">
        <v>162</v>
      </c>
      <c r="H68" s="27" t="s">
        <v>162</v>
      </c>
      <c r="I68" s="27" t="s">
        <v>162</v>
      </c>
      <c r="J68" s="247">
        <v>0.34</v>
      </c>
      <c r="K68" s="247">
        <v>0.5</v>
      </c>
      <c r="L68" s="247">
        <v>0.84</v>
      </c>
      <c r="M68" s="125" t="s">
        <v>168</v>
      </c>
    </row>
    <row r="69" spans="1:13" ht="15.75">
      <c r="A69" s="36" t="s">
        <v>263</v>
      </c>
      <c r="B69" s="80">
        <v>92.85</v>
      </c>
      <c r="C69" s="77" t="s">
        <v>378</v>
      </c>
      <c r="D69" s="35" t="s">
        <v>203</v>
      </c>
      <c r="E69" s="27" t="s">
        <v>203</v>
      </c>
      <c r="F69" s="27" t="s">
        <v>160</v>
      </c>
      <c r="G69" s="35" t="s">
        <v>162</v>
      </c>
      <c r="H69" s="27" t="s">
        <v>162</v>
      </c>
      <c r="I69" s="27" t="s">
        <v>162</v>
      </c>
      <c r="J69" s="247">
        <v>0.05</v>
      </c>
      <c r="K69" s="247">
        <v>0.14000000000000001</v>
      </c>
      <c r="L69" s="247">
        <v>0.19</v>
      </c>
      <c r="M69" s="125" t="s">
        <v>168</v>
      </c>
    </row>
    <row r="70" spans="1:13" ht="15.75">
      <c r="A70" s="36" t="s">
        <v>264</v>
      </c>
      <c r="B70" s="80">
        <v>95.95</v>
      </c>
      <c r="C70" s="125" t="s">
        <v>379</v>
      </c>
      <c r="D70" s="35">
        <v>1.7000000000000001E-2</v>
      </c>
      <c r="E70" s="27" t="s">
        <v>160</v>
      </c>
      <c r="F70" s="27" t="s">
        <v>160</v>
      </c>
      <c r="G70" s="35" t="s">
        <v>162</v>
      </c>
      <c r="H70" s="27" t="s">
        <v>162</v>
      </c>
      <c r="I70" s="27" t="s">
        <v>162</v>
      </c>
      <c r="J70" s="247">
        <v>7.0000000000000007E-2</v>
      </c>
      <c r="K70" s="247">
        <v>0.03</v>
      </c>
      <c r="L70" s="247">
        <v>0.1</v>
      </c>
      <c r="M70" s="125" t="s">
        <v>168</v>
      </c>
    </row>
    <row r="71" spans="1:13" ht="15.75">
      <c r="A71" s="36" t="s">
        <v>265</v>
      </c>
      <c r="B71" s="204">
        <v>108.49</v>
      </c>
      <c r="C71" s="125" t="s">
        <v>380</v>
      </c>
      <c r="D71" s="141" t="s">
        <v>267</v>
      </c>
      <c r="E71" s="147">
        <v>4.3999999999999997E-2</v>
      </c>
      <c r="F71" s="132" t="s">
        <v>160</v>
      </c>
      <c r="G71" s="31">
        <v>-63.5</v>
      </c>
      <c r="H71" s="31">
        <v>-198.4</v>
      </c>
      <c r="I71" s="87" t="s">
        <v>162</v>
      </c>
      <c r="J71" s="247">
        <v>0.28000000000000003</v>
      </c>
      <c r="K71" s="247">
        <v>0.23</v>
      </c>
      <c r="L71" s="247">
        <v>0.5</v>
      </c>
      <c r="M71" s="125" t="s">
        <v>168</v>
      </c>
    </row>
    <row r="72" spans="1:13" ht="15.75">
      <c r="A72" s="36" t="s">
        <v>268</v>
      </c>
      <c r="B72" s="80">
        <v>65.34</v>
      </c>
      <c r="C72" s="77" t="s">
        <v>381</v>
      </c>
      <c r="D72" s="35">
        <v>1.6E-2</v>
      </c>
      <c r="E72" s="27" t="s">
        <v>160</v>
      </c>
      <c r="F72" s="34" t="s">
        <v>160</v>
      </c>
      <c r="G72" s="27" t="s">
        <v>162</v>
      </c>
      <c r="H72" s="27" t="s">
        <v>162</v>
      </c>
      <c r="I72" s="27" t="s">
        <v>162</v>
      </c>
      <c r="J72" s="247">
        <v>7.0000000000000007E-2</v>
      </c>
      <c r="K72" s="247">
        <v>0.12</v>
      </c>
      <c r="L72" s="247">
        <v>0.19</v>
      </c>
      <c r="M72" s="125" t="s">
        <v>168</v>
      </c>
    </row>
    <row r="73" spans="1:13" ht="15.75">
      <c r="A73" s="36" t="s">
        <v>269</v>
      </c>
      <c r="B73" s="80">
        <v>184.73</v>
      </c>
      <c r="C73" s="125" t="s">
        <v>382</v>
      </c>
      <c r="D73" s="35">
        <v>13</v>
      </c>
      <c r="E73" s="27">
        <v>0.24</v>
      </c>
      <c r="F73" s="34">
        <v>5.4000000000000003E-3</v>
      </c>
      <c r="G73" s="31">
        <v>-64.31</v>
      </c>
      <c r="H73" s="31">
        <v>-188</v>
      </c>
      <c r="I73" s="27" t="s">
        <v>162</v>
      </c>
      <c r="J73" s="247">
        <v>0.19</v>
      </c>
      <c r="K73" s="247">
        <v>0.25</v>
      </c>
      <c r="L73" s="247">
        <v>0.44</v>
      </c>
      <c r="M73" s="125" t="s">
        <v>168</v>
      </c>
    </row>
    <row r="74" spans="1:13" ht="15.75">
      <c r="A74" s="36" t="s">
        <v>270</v>
      </c>
      <c r="B74" s="80">
        <v>79.73</v>
      </c>
      <c r="C74" s="77" t="s">
        <v>383</v>
      </c>
      <c r="D74" s="35">
        <v>1.9E-2</v>
      </c>
      <c r="E74" s="27">
        <v>3.3E-4</v>
      </c>
      <c r="F74" s="27" t="s">
        <v>160</v>
      </c>
      <c r="G74" s="35" t="s">
        <v>162</v>
      </c>
      <c r="H74" s="27" t="s">
        <v>162</v>
      </c>
      <c r="I74" s="27" t="s">
        <v>162</v>
      </c>
      <c r="J74" s="247">
        <v>0.11</v>
      </c>
      <c r="K74" s="247">
        <v>0.05</v>
      </c>
      <c r="L74" s="247">
        <v>0.17</v>
      </c>
      <c r="M74" s="125" t="s">
        <v>168</v>
      </c>
    </row>
    <row r="75" spans="1:13" ht="15.75">
      <c r="A75" s="36" t="s">
        <v>271</v>
      </c>
      <c r="B75" s="80">
        <v>64.03</v>
      </c>
      <c r="C75" s="77" t="s">
        <v>384</v>
      </c>
      <c r="D75" s="35">
        <v>8.8000000000000003E-4</v>
      </c>
      <c r="E75" s="27" t="s">
        <v>160</v>
      </c>
      <c r="F75" s="27" t="s">
        <v>160</v>
      </c>
      <c r="G75" s="35" t="s">
        <v>162</v>
      </c>
      <c r="H75" s="27" t="s">
        <v>162</v>
      </c>
      <c r="I75" s="27" t="s">
        <v>162</v>
      </c>
      <c r="J75" s="247">
        <v>1.05</v>
      </c>
      <c r="K75" s="247">
        <v>0.25</v>
      </c>
      <c r="L75" s="247">
        <v>1.29</v>
      </c>
      <c r="M75" s="125" t="s">
        <v>168</v>
      </c>
    </row>
    <row r="76" spans="1:13" ht="15.75">
      <c r="A76" s="36" t="s">
        <v>272</v>
      </c>
      <c r="B76" s="80">
        <v>76.91</v>
      </c>
      <c r="C76" s="77" t="s">
        <v>385</v>
      </c>
      <c r="D76" s="35">
        <v>3.5E-4</v>
      </c>
      <c r="E76" s="27" t="s">
        <v>160</v>
      </c>
      <c r="F76" s="27" t="s">
        <v>160</v>
      </c>
      <c r="G76" s="35" t="s">
        <v>162</v>
      </c>
      <c r="H76" s="27" t="s">
        <v>162</v>
      </c>
      <c r="I76" s="27" t="s">
        <v>162</v>
      </c>
      <c r="J76" s="247">
        <v>7.0000000000000007E-2</v>
      </c>
      <c r="K76" s="247">
        <v>7.0000000000000007E-2</v>
      </c>
      <c r="L76" s="247">
        <v>0.14000000000000001</v>
      </c>
      <c r="M76" s="125" t="s">
        <v>168</v>
      </c>
    </row>
    <row r="77" spans="1:13">
      <c r="A77" s="180" t="s">
        <v>273</v>
      </c>
      <c r="B77" s="80" t="s">
        <v>162</v>
      </c>
      <c r="C77" s="125" t="s">
        <v>162</v>
      </c>
      <c r="D77" s="25" t="s">
        <v>162</v>
      </c>
      <c r="E77" s="27" t="s">
        <v>162</v>
      </c>
      <c r="F77" s="27" t="s">
        <v>162</v>
      </c>
      <c r="G77" s="25" t="s">
        <v>162</v>
      </c>
      <c r="H77" s="24" t="s">
        <v>162</v>
      </c>
      <c r="I77" s="24" t="s">
        <v>162</v>
      </c>
      <c r="J77" s="253" t="s">
        <v>162</v>
      </c>
      <c r="K77" s="253" t="s">
        <v>162</v>
      </c>
      <c r="L77" s="253" t="s">
        <v>162</v>
      </c>
      <c r="M77" s="253" t="s">
        <v>162</v>
      </c>
    </row>
    <row r="78" spans="1:13">
      <c r="A78" s="98" t="s">
        <v>275</v>
      </c>
      <c r="B78" s="206"/>
      <c r="C78" s="166"/>
      <c r="D78" s="164"/>
      <c r="E78" s="155"/>
      <c r="F78" s="155"/>
      <c r="G78" s="164"/>
      <c r="H78" s="155"/>
      <c r="I78" s="155"/>
      <c r="J78" s="248"/>
      <c r="K78" s="248"/>
      <c r="L78" s="248"/>
      <c r="M78" s="248"/>
    </row>
    <row r="79" spans="1:13" ht="15.75">
      <c r="A79" s="36" t="s">
        <v>276</v>
      </c>
      <c r="B79" s="80">
        <v>56.36</v>
      </c>
      <c r="C79" s="125" t="s">
        <v>386</v>
      </c>
      <c r="D79" s="35" t="s">
        <v>160</v>
      </c>
      <c r="E79" s="27" t="s">
        <v>160</v>
      </c>
      <c r="F79" s="27" t="s">
        <v>160</v>
      </c>
      <c r="G79" s="76" t="s">
        <v>162</v>
      </c>
      <c r="H79" s="55" t="s">
        <v>162</v>
      </c>
      <c r="I79" s="55" t="s">
        <v>162</v>
      </c>
      <c r="J79" s="247">
        <v>0.04</v>
      </c>
      <c r="K79" s="247">
        <v>0.04</v>
      </c>
      <c r="L79" s="247">
        <v>7.0000000000000007E-2</v>
      </c>
      <c r="M79" s="125" t="s">
        <v>168</v>
      </c>
    </row>
    <row r="80" spans="1:13" ht="15.75">
      <c r="A80" s="36" t="s">
        <v>277</v>
      </c>
      <c r="B80" s="204">
        <v>61.93</v>
      </c>
      <c r="C80" s="125" t="s">
        <v>387</v>
      </c>
      <c r="D80" s="134">
        <v>1.9E-2</v>
      </c>
      <c r="E80" s="87" t="s">
        <v>160</v>
      </c>
      <c r="F80" s="87" t="s">
        <v>160</v>
      </c>
      <c r="G80" s="114" t="s">
        <v>162</v>
      </c>
      <c r="H80" s="87" t="s">
        <v>162</v>
      </c>
      <c r="I80" s="87" t="s">
        <v>162</v>
      </c>
      <c r="J80" s="247">
        <v>0.14000000000000001</v>
      </c>
      <c r="K80" s="247">
        <v>0.33</v>
      </c>
      <c r="L80" s="247">
        <v>0.47</v>
      </c>
      <c r="M80" s="125" t="s">
        <v>168</v>
      </c>
    </row>
    <row r="81" spans="1:13" ht="15.75">
      <c r="A81" s="36" t="s">
        <v>278</v>
      </c>
      <c r="B81" s="80">
        <v>73.260000000000005</v>
      </c>
      <c r="C81" s="125" t="s">
        <v>388</v>
      </c>
      <c r="D81" s="35">
        <v>4.4999999999999999E-4</v>
      </c>
      <c r="E81" s="27" t="s">
        <v>160</v>
      </c>
      <c r="F81" s="27" t="s">
        <v>160</v>
      </c>
      <c r="G81" s="35" t="s">
        <v>162</v>
      </c>
      <c r="H81" s="27" t="s">
        <v>162</v>
      </c>
      <c r="I81" s="27" t="s">
        <v>162</v>
      </c>
      <c r="J81" s="247">
        <v>0.18</v>
      </c>
      <c r="K81" s="247">
        <v>0.14000000000000001</v>
      </c>
      <c r="L81" s="247">
        <v>0.32</v>
      </c>
      <c r="M81" s="125" t="s">
        <v>168</v>
      </c>
    </row>
    <row r="82" spans="1:13" ht="15.75">
      <c r="A82" s="36" t="s">
        <v>279</v>
      </c>
      <c r="B82" s="80">
        <v>65.42</v>
      </c>
      <c r="C82" s="125" t="s">
        <v>389</v>
      </c>
      <c r="D82" s="35" t="s">
        <v>160</v>
      </c>
      <c r="E82" s="27" t="s">
        <v>160</v>
      </c>
      <c r="F82" s="27" t="s">
        <v>160</v>
      </c>
      <c r="G82" s="35" t="s">
        <v>162</v>
      </c>
      <c r="H82" s="27" t="s">
        <v>162</v>
      </c>
      <c r="I82" s="27" t="s">
        <v>162</v>
      </c>
      <c r="J82" s="247">
        <v>7.0000000000000007E-2</v>
      </c>
      <c r="K82" s="247">
        <v>0.12</v>
      </c>
      <c r="L82" s="247">
        <v>0.19</v>
      </c>
      <c r="M82" s="125" t="s">
        <v>168</v>
      </c>
    </row>
    <row r="83" spans="1:13" ht="15.75">
      <c r="A83" s="36" t="s">
        <v>280</v>
      </c>
      <c r="B83" s="80">
        <v>68.510000000000005</v>
      </c>
      <c r="C83" s="125" t="s">
        <v>390</v>
      </c>
      <c r="D83" s="35">
        <v>1.4E-3</v>
      </c>
      <c r="E83" s="27" t="s">
        <v>160</v>
      </c>
      <c r="F83" s="27" t="s">
        <v>160</v>
      </c>
      <c r="G83" s="35" t="s">
        <v>162</v>
      </c>
      <c r="H83" s="27" t="s">
        <v>162</v>
      </c>
      <c r="I83" s="27" t="s">
        <v>162</v>
      </c>
      <c r="J83" s="247">
        <v>0.13</v>
      </c>
      <c r="K83" s="247">
        <v>0.16</v>
      </c>
      <c r="L83" s="247">
        <v>0.3</v>
      </c>
      <c r="M83" s="125" t="s">
        <v>168</v>
      </c>
    </row>
    <row r="84" spans="1:13" ht="15.75">
      <c r="A84" s="36" t="s">
        <v>281</v>
      </c>
      <c r="B84" s="80">
        <v>67.17</v>
      </c>
      <c r="C84" s="125" t="s">
        <v>391</v>
      </c>
      <c r="D84" s="35">
        <v>8.4999999999999995E-4</v>
      </c>
      <c r="E84" s="27" t="s">
        <v>160</v>
      </c>
      <c r="F84" s="27" t="s">
        <v>160</v>
      </c>
      <c r="G84" s="35" t="s">
        <v>162</v>
      </c>
      <c r="H84" s="27" t="s">
        <v>162</v>
      </c>
      <c r="I84" s="27" t="s">
        <v>162</v>
      </c>
      <c r="J84" s="247">
        <v>7.0000000000000007E-2</v>
      </c>
      <c r="K84" s="247">
        <v>0.11</v>
      </c>
      <c r="L84" s="247">
        <v>0.17</v>
      </c>
      <c r="M84" s="125" t="s">
        <v>168</v>
      </c>
    </row>
    <row r="85" spans="1:13" ht="15.75">
      <c r="A85" s="36" t="s">
        <v>282</v>
      </c>
      <c r="B85" s="80">
        <v>85.54</v>
      </c>
      <c r="C85" s="125" t="s">
        <v>392</v>
      </c>
      <c r="D85" s="35" t="s">
        <v>160</v>
      </c>
      <c r="E85" s="27" t="s">
        <v>160</v>
      </c>
      <c r="F85" s="27" t="s">
        <v>161</v>
      </c>
      <c r="G85" s="35" t="s">
        <v>162</v>
      </c>
      <c r="H85" s="27" t="s">
        <v>162</v>
      </c>
      <c r="I85" s="27" t="s">
        <v>162</v>
      </c>
      <c r="J85" s="247">
        <v>0.11</v>
      </c>
      <c r="K85" s="247">
        <v>0.18</v>
      </c>
      <c r="L85" s="247">
        <v>0.3</v>
      </c>
      <c r="M85" s="125" t="s">
        <v>168</v>
      </c>
    </row>
    <row r="86" spans="1:13" ht="15.75">
      <c r="A86" s="36" t="s">
        <v>283</v>
      </c>
      <c r="B86" s="80">
        <v>76.14</v>
      </c>
      <c r="C86" s="77" t="s">
        <v>393</v>
      </c>
      <c r="D86" s="35" t="s">
        <v>203</v>
      </c>
      <c r="E86" s="27" t="s">
        <v>203</v>
      </c>
      <c r="F86" s="27" t="s">
        <v>160</v>
      </c>
      <c r="G86" s="35" t="s">
        <v>162</v>
      </c>
      <c r="H86" s="27" t="s">
        <v>162</v>
      </c>
      <c r="I86" s="27" t="s">
        <v>162</v>
      </c>
      <c r="J86" s="247">
        <v>0.23</v>
      </c>
      <c r="K86" s="247">
        <v>0.42</v>
      </c>
      <c r="L86" s="247">
        <v>0.65</v>
      </c>
      <c r="M86" s="125" t="s">
        <v>168</v>
      </c>
    </row>
    <row r="87" spans="1:13" ht="15.75">
      <c r="A87" s="36" t="s">
        <v>284</v>
      </c>
      <c r="B87" s="80">
        <v>73.02</v>
      </c>
      <c r="C87" s="77" t="s">
        <v>394</v>
      </c>
      <c r="D87" s="35" t="s">
        <v>203</v>
      </c>
      <c r="E87" s="27" t="s">
        <v>160</v>
      </c>
      <c r="F87" s="27" t="s">
        <v>160</v>
      </c>
      <c r="G87" s="35" t="s">
        <v>162</v>
      </c>
      <c r="H87" s="27" t="s">
        <v>162</v>
      </c>
      <c r="I87" s="27" t="s">
        <v>162</v>
      </c>
      <c r="J87" s="247">
        <v>0.12</v>
      </c>
      <c r="K87" s="247">
        <v>0.33</v>
      </c>
      <c r="L87" s="247">
        <v>0.45</v>
      </c>
      <c r="M87" s="125" t="s">
        <v>168</v>
      </c>
    </row>
    <row r="88" spans="1:13" ht="15.75">
      <c r="A88" s="36" t="s">
        <v>285</v>
      </c>
      <c r="B88" s="80">
        <v>52.14</v>
      </c>
      <c r="C88" s="77" t="s">
        <v>395</v>
      </c>
      <c r="D88" s="35">
        <v>6.6E-3</v>
      </c>
      <c r="E88" s="27" t="s">
        <v>160</v>
      </c>
      <c r="F88" s="27" t="s">
        <v>160</v>
      </c>
      <c r="G88" s="35" t="s">
        <v>162</v>
      </c>
      <c r="H88" s="27" t="s">
        <v>162</v>
      </c>
      <c r="I88" s="27" t="s">
        <v>162</v>
      </c>
      <c r="J88" s="247">
        <v>0.06</v>
      </c>
      <c r="K88" s="247">
        <v>0.11</v>
      </c>
      <c r="L88" s="247">
        <v>0.17</v>
      </c>
      <c r="M88" s="125" t="s">
        <v>168</v>
      </c>
    </row>
    <row r="89" spans="1:13" ht="15.75">
      <c r="A89" s="36" t="s">
        <v>286</v>
      </c>
      <c r="B89" s="80">
        <v>74.09</v>
      </c>
      <c r="C89" s="125" t="s">
        <v>396</v>
      </c>
      <c r="D89" s="35" t="s">
        <v>203</v>
      </c>
      <c r="E89" s="27" t="s">
        <v>203</v>
      </c>
      <c r="F89" s="27" t="s">
        <v>160</v>
      </c>
      <c r="G89" s="35" t="s">
        <v>162</v>
      </c>
      <c r="H89" s="27" t="s">
        <v>162</v>
      </c>
      <c r="I89" s="27" t="s">
        <v>162</v>
      </c>
      <c r="J89" s="247">
        <v>0.06</v>
      </c>
      <c r="K89" s="247">
        <v>0.12</v>
      </c>
      <c r="L89" s="247">
        <v>0.18</v>
      </c>
      <c r="M89" s="125" t="s">
        <v>168</v>
      </c>
    </row>
    <row r="90" spans="1:13" ht="15.75">
      <c r="A90" s="36" t="s">
        <v>287</v>
      </c>
      <c r="B90" s="80">
        <v>70.540000000000006</v>
      </c>
      <c r="C90" s="125" t="s">
        <v>397</v>
      </c>
      <c r="D90" s="35" t="s">
        <v>160</v>
      </c>
      <c r="E90" s="27" t="s">
        <v>160</v>
      </c>
      <c r="F90" s="27" t="s">
        <v>160</v>
      </c>
      <c r="G90" s="35" t="s">
        <v>162</v>
      </c>
      <c r="H90" s="27" t="s">
        <v>162</v>
      </c>
      <c r="I90" s="27" t="s">
        <v>162</v>
      </c>
      <c r="J90" s="247">
        <v>0.08</v>
      </c>
      <c r="K90" s="247">
        <v>0.11</v>
      </c>
      <c r="L90" s="247">
        <v>0.19</v>
      </c>
      <c r="M90" s="125" t="s">
        <v>168</v>
      </c>
    </row>
    <row r="91" spans="1:13" ht="15.75">
      <c r="A91" s="36" t="s">
        <v>288</v>
      </c>
      <c r="B91" s="80">
        <v>106.74</v>
      </c>
      <c r="C91" s="125" t="s">
        <v>398</v>
      </c>
      <c r="D91" s="35">
        <v>4.1000000000000003E-3</v>
      </c>
      <c r="E91" s="27" t="s">
        <v>160</v>
      </c>
      <c r="F91" s="27" t="s">
        <v>160</v>
      </c>
      <c r="G91" s="35" t="s">
        <v>162</v>
      </c>
      <c r="H91" s="27" t="s">
        <v>162</v>
      </c>
      <c r="I91" s="27" t="s">
        <v>162</v>
      </c>
      <c r="J91" s="247">
        <v>0.12</v>
      </c>
      <c r="K91" s="247">
        <v>0.18</v>
      </c>
      <c r="L91" s="247">
        <v>0.3</v>
      </c>
      <c r="M91" s="125" t="s">
        <v>168</v>
      </c>
    </row>
    <row r="92" spans="1:13" ht="15.75">
      <c r="A92" s="36" t="s">
        <v>289</v>
      </c>
      <c r="B92" s="80">
        <v>78.03</v>
      </c>
      <c r="C92" s="125" t="s">
        <v>399</v>
      </c>
      <c r="D92" s="35" t="s">
        <v>160</v>
      </c>
      <c r="E92" s="27" t="s">
        <v>160</v>
      </c>
      <c r="F92" s="27" t="s">
        <v>161</v>
      </c>
      <c r="G92" s="35" t="s">
        <v>162</v>
      </c>
      <c r="H92" s="27" t="s">
        <v>162</v>
      </c>
      <c r="I92" s="27" t="s">
        <v>162</v>
      </c>
      <c r="J92" s="247">
        <v>0.13</v>
      </c>
      <c r="K92" s="247">
        <v>0.22</v>
      </c>
      <c r="L92" s="247">
        <v>0.36</v>
      </c>
      <c r="M92" s="125" t="s">
        <v>168</v>
      </c>
    </row>
    <row r="93" spans="1:13" ht="15.75">
      <c r="A93" s="36" t="s">
        <v>290</v>
      </c>
      <c r="B93" s="204">
        <v>79.27</v>
      </c>
      <c r="C93" s="125" t="s">
        <v>400</v>
      </c>
      <c r="D93" s="205">
        <v>2.9999999999999997E-4</v>
      </c>
      <c r="E93" s="87" t="s">
        <v>160</v>
      </c>
      <c r="F93" s="87" t="s">
        <v>160</v>
      </c>
      <c r="G93" s="114" t="s">
        <v>162</v>
      </c>
      <c r="H93" s="87" t="s">
        <v>162</v>
      </c>
      <c r="I93" s="87" t="s">
        <v>162</v>
      </c>
      <c r="J93" s="247">
        <v>0.09</v>
      </c>
      <c r="K93" s="247">
        <v>0.1</v>
      </c>
      <c r="L93" s="247">
        <v>0.19</v>
      </c>
      <c r="M93" s="125" t="s">
        <v>168</v>
      </c>
    </row>
    <row r="94" spans="1:13" ht="15.75">
      <c r="A94" s="36" t="s">
        <v>291</v>
      </c>
      <c r="B94" s="80">
        <v>53.98</v>
      </c>
      <c r="C94" s="77" t="s">
        <v>401</v>
      </c>
      <c r="D94" s="35">
        <v>4.2000000000000002E-4</v>
      </c>
      <c r="E94" s="27" t="s">
        <v>160</v>
      </c>
      <c r="F94" s="27" t="s">
        <v>160</v>
      </c>
      <c r="G94" s="35" t="s">
        <v>162</v>
      </c>
      <c r="H94" s="27" t="s">
        <v>162</v>
      </c>
      <c r="I94" s="27" t="s">
        <v>162</v>
      </c>
      <c r="J94" s="247">
        <v>0.06</v>
      </c>
      <c r="K94" s="247">
        <v>7.0000000000000007E-2</v>
      </c>
      <c r="L94" s="247">
        <v>0.13</v>
      </c>
      <c r="M94" s="125" t="s">
        <v>168</v>
      </c>
    </row>
    <row r="95" spans="1:13" ht="15.75">
      <c r="A95" s="36" t="s">
        <v>292</v>
      </c>
      <c r="B95" s="80">
        <v>92.95</v>
      </c>
      <c r="C95" s="125" t="s">
        <v>402</v>
      </c>
      <c r="D95" s="35">
        <v>2.8E-3</v>
      </c>
      <c r="E95" s="27" t="s">
        <v>203</v>
      </c>
      <c r="F95" s="27" t="s">
        <v>160</v>
      </c>
      <c r="G95" s="35" t="s">
        <v>162</v>
      </c>
      <c r="H95" s="27" t="s">
        <v>162</v>
      </c>
      <c r="I95" s="27" t="s">
        <v>162</v>
      </c>
      <c r="J95" s="247">
        <v>0.09</v>
      </c>
      <c r="K95" s="247">
        <v>0.14000000000000001</v>
      </c>
      <c r="L95" s="247">
        <v>0.23</v>
      </c>
      <c r="M95" s="125" t="s">
        <v>168</v>
      </c>
    </row>
    <row r="96" spans="1:13" ht="15.75">
      <c r="A96" s="36" t="s">
        <v>293</v>
      </c>
      <c r="B96" s="80">
        <v>67.73</v>
      </c>
      <c r="C96" s="125" t="s">
        <v>403</v>
      </c>
      <c r="D96" s="35" t="s">
        <v>160</v>
      </c>
      <c r="E96" s="27" t="s">
        <v>160</v>
      </c>
      <c r="F96" s="27" t="s">
        <v>161</v>
      </c>
      <c r="G96" s="35" t="s">
        <v>162</v>
      </c>
      <c r="H96" s="27" t="s">
        <v>162</v>
      </c>
      <c r="I96" s="27" t="s">
        <v>162</v>
      </c>
      <c r="J96" s="247">
        <v>0.16</v>
      </c>
      <c r="K96" s="247">
        <v>0.22</v>
      </c>
      <c r="L96" s="247">
        <v>0.37</v>
      </c>
      <c r="M96" s="125" t="s">
        <v>168</v>
      </c>
    </row>
    <row r="97" spans="1:13" ht="15.75">
      <c r="A97" s="36" t="s">
        <v>294</v>
      </c>
      <c r="B97" s="204">
        <v>58.56</v>
      </c>
      <c r="C97" s="125" t="s">
        <v>404</v>
      </c>
      <c r="D97" s="205">
        <v>2.9999999999999997E-4</v>
      </c>
      <c r="E97" s="87" t="s">
        <v>160</v>
      </c>
      <c r="F97" s="87" t="s">
        <v>160</v>
      </c>
      <c r="G97" s="114" t="s">
        <v>162</v>
      </c>
      <c r="H97" s="87" t="s">
        <v>162</v>
      </c>
      <c r="I97" s="87" t="s">
        <v>162</v>
      </c>
      <c r="J97" s="247">
        <v>0.11</v>
      </c>
      <c r="K97" s="247">
        <v>0.18</v>
      </c>
      <c r="L97" s="247">
        <v>0.28999999999999998</v>
      </c>
      <c r="M97" s="125" t="s">
        <v>168</v>
      </c>
    </row>
    <row r="98" spans="1:13" ht="15.75">
      <c r="A98" s="36" t="s">
        <v>295</v>
      </c>
      <c r="B98" s="80">
        <v>59.96</v>
      </c>
      <c r="C98" s="77" t="s">
        <v>405</v>
      </c>
      <c r="D98" s="35">
        <v>2.9999999999999997E-4</v>
      </c>
      <c r="E98" s="27" t="s">
        <v>160</v>
      </c>
      <c r="F98" s="27" t="s">
        <v>160</v>
      </c>
      <c r="G98" s="35" t="s">
        <v>162</v>
      </c>
      <c r="H98" s="27" t="s">
        <v>162</v>
      </c>
      <c r="I98" s="27" t="s">
        <v>162</v>
      </c>
      <c r="J98" s="247">
        <v>0.15</v>
      </c>
      <c r="K98" s="247">
        <v>0.26</v>
      </c>
      <c r="L98" s="247">
        <v>0.41</v>
      </c>
      <c r="M98" s="125" t="s">
        <v>168</v>
      </c>
    </row>
    <row r="99" spans="1:13" ht="15.75">
      <c r="A99" s="36" t="s">
        <v>296</v>
      </c>
      <c r="B99" s="80">
        <v>84.49</v>
      </c>
      <c r="C99" s="77" t="s">
        <v>406</v>
      </c>
      <c r="D99" s="35">
        <v>0.02</v>
      </c>
      <c r="E99" s="27" t="s">
        <v>160</v>
      </c>
      <c r="F99" s="27" t="s">
        <v>160</v>
      </c>
      <c r="G99" s="35" t="s">
        <v>162</v>
      </c>
      <c r="H99" s="27" t="s">
        <v>162</v>
      </c>
      <c r="I99" s="27" t="s">
        <v>162</v>
      </c>
      <c r="J99" s="247">
        <v>0.41</v>
      </c>
      <c r="K99" s="247">
        <v>0.18</v>
      </c>
      <c r="L99" s="247">
        <v>0.59</v>
      </c>
      <c r="M99" s="125" t="s">
        <v>168</v>
      </c>
    </row>
    <row r="100" spans="1:13" ht="15.75">
      <c r="A100" s="36" t="s">
        <v>297</v>
      </c>
      <c r="B100" s="80">
        <v>69.25</v>
      </c>
      <c r="C100" s="125" t="s">
        <v>407</v>
      </c>
      <c r="D100" s="35" t="s">
        <v>160</v>
      </c>
      <c r="E100" s="27" t="s">
        <v>160</v>
      </c>
      <c r="F100" s="27" t="s">
        <v>160</v>
      </c>
      <c r="G100" s="35" t="s">
        <v>162</v>
      </c>
      <c r="H100" s="27" t="s">
        <v>162</v>
      </c>
      <c r="I100" s="27" t="s">
        <v>162</v>
      </c>
      <c r="J100" s="247">
        <v>0.09</v>
      </c>
      <c r="K100" s="247">
        <v>0.11</v>
      </c>
      <c r="L100" s="247">
        <v>0.2</v>
      </c>
      <c r="M100" s="125" t="s">
        <v>168</v>
      </c>
    </row>
    <row r="101" spans="1:13">
      <c r="A101" s="180" t="s">
        <v>298</v>
      </c>
      <c r="B101" s="37" t="s">
        <v>162</v>
      </c>
      <c r="C101" s="151" t="s">
        <v>162</v>
      </c>
      <c r="D101" s="25" t="s">
        <v>162</v>
      </c>
      <c r="E101" s="24" t="s">
        <v>162</v>
      </c>
      <c r="F101" s="24" t="s">
        <v>162</v>
      </c>
      <c r="G101" s="25" t="s">
        <v>162</v>
      </c>
      <c r="H101" s="24" t="s">
        <v>162</v>
      </c>
      <c r="I101" s="24" t="s">
        <v>162</v>
      </c>
      <c r="J101" s="253" t="s">
        <v>162</v>
      </c>
      <c r="K101" s="253" t="s">
        <v>162</v>
      </c>
      <c r="L101" s="253" t="s">
        <v>162</v>
      </c>
      <c r="M101" s="253" t="s">
        <v>162</v>
      </c>
    </row>
    <row r="102" spans="1:13">
      <c r="A102" s="98" t="s">
        <v>300</v>
      </c>
      <c r="B102" s="206"/>
      <c r="C102" s="166"/>
      <c r="D102" s="164"/>
      <c r="E102" s="155"/>
      <c r="F102" s="155"/>
      <c r="G102" s="164"/>
      <c r="H102" s="155"/>
      <c r="I102" s="155"/>
      <c r="J102" s="248"/>
      <c r="K102" s="248"/>
      <c r="L102" s="248"/>
      <c r="M102" s="248"/>
    </row>
    <row r="103" spans="1:13" ht="15.75">
      <c r="A103" s="36" t="s">
        <v>301</v>
      </c>
      <c r="B103" s="80">
        <v>89.61</v>
      </c>
      <c r="C103" s="125" t="s">
        <v>408</v>
      </c>
      <c r="D103" s="35">
        <v>5.7999999999999996E-3</v>
      </c>
      <c r="E103" s="27" t="s">
        <v>160</v>
      </c>
      <c r="F103" s="27" t="s">
        <v>160</v>
      </c>
      <c r="G103" s="76" t="s">
        <v>162</v>
      </c>
      <c r="H103" s="55" t="s">
        <v>162</v>
      </c>
      <c r="I103" s="55" t="s">
        <v>162</v>
      </c>
      <c r="J103" s="247">
        <v>0.14000000000000001</v>
      </c>
      <c r="K103" s="247">
        <v>0.15</v>
      </c>
      <c r="L103" s="247">
        <v>0.28999999999999998</v>
      </c>
      <c r="M103" s="125" t="s">
        <v>168</v>
      </c>
    </row>
    <row r="104" spans="1:13" ht="15.75">
      <c r="A104" s="36" t="s">
        <v>302</v>
      </c>
      <c r="B104" s="204">
        <v>147.66999999999999</v>
      </c>
      <c r="C104" s="125" t="s">
        <v>409</v>
      </c>
      <c r="D104" s="114">
        <v>0.14000000000000001</v>
      </c>
      <c r="E104" s="212">
        <v>2.8E-3</v>
      </c>
      <c r="F104" s="87" t="s">
        <v>160</v>
      </c>
      <c r="G104" s="114" t="s">
        <v>162</v>
      </c>
      <c r="H104" s="87" t="s">
        <v>162</v>
      </c>
      <c r="I104" s="87" t="s">
        <v>162</v>
      </c>
      <c r="J104" s="247">
        <v>0.62</v>
      </c>
      <c r="K104" s="247">
        <v>0.65</v>
      </c>
      <c r="L104" s="247">
        <v>1.27</v>
      </c>
      <c r="M104" s="125" t="s">
        <v>168</v>
      </c>
    </row>
    <row r="105" spans="1:13" ht="15.75">
      <c r="A105" s="36" t="s">
        <v>303</v>
      </c>
      <c r="B105" s="80">
        <v>45.25</v>
      </c>
      <c r="C105" s="125" t="s">
        <v>410</v>
      </c>
      <c r="D105" s="35">
        <v>2.9E-4</v>
      </c>
      <c r="E105" s="27" t="s">
        <v>203</v>
      </c>
      <c r="F105" s="27" t="s">
        <v>160</v>
      </c>
      <c r="G105" s="35" t="s">
        <v>162</v>
      </c>
      <c r="H105" s="27" t="s">
        <v>162</v>
      </c>
      <c r="I105" s="27" t="s">
        <v>162</v>
      </c>
      <c r="J105" s="247">
        <v>0.05</v>
      </c>
      <c r="K105" s="247">
        <v>0.11</v>
      </c>
      <c r="L105" s="247">
        <v>0.16</v>
      </c>
      <c r="M105" s="125" t="s">
        <v>168</v>
      </c>
    </row>
    <row r="106" spans="1:13" ht="15.75">
      <c r="A106" s="36" t="s">
        <v>304</v>
      </c>
      <c r="B106" s="80">
        <v>76</v>
      </c>
      <c r="C106" s="125" t="s">
        <v>411</v>
      </c>
      <c r="D106" s="35">
        <v>4.0000000000000002E-4</v>
      </c>
      <c r="E106" s="27" t="s">
        <v>160</v>
      </c>
      <c r="F106" s="27" t="s">
        <v>160</v>
      </c>
      <c r="G106" s="35" t="s">
        <v>162</v>
      </c>
      <c r="H106" s="27" t="s">
        <v>162</v>
      </c>
      <c r="I106" s="27" t="s">
        <v>162</v>
      </c>
      <c r="J106" s="247">
        <v>0.21</v>
      </c>
      <c r="K106" s="247">
        <v>0.36</v>
      </c>
      <c r="L106" s="247">
        <v>0.56999999999999995</v>
      </c>
      <c r="M106" s="125" t="s">
        <v>168</v>
      </c>
    </row>
    <row r="107" spans="1:13" ht="15.75">
      <c r="A107" s="36" t="s">
        <v>306</v>
      </c>
      <c r="B107" s="204">
        <v>49.96</v>
      </c>
      <c r="C107" s="125" t="s">
        <v>162</v>
      </c>
      <c r="D107" s="114" t="s">
        <v>162</v>
      </c>
      <c r="E107" s="87" t="s">
        <v>162</v>
      </c>
      <c r="F107" s="87" t="s">
        <v>162</v>
      </c>
      <c r="G107" s="114" t="s">
        <v>162</v>
      </c>
      <c r="H107" s="87" t="s">
        <v>162</v>
      </c>
      <c r="I107" s="87" t="s">
        <v>162</v>
      </c>
      <c r="J107" s="247">
        <v>7.0000000000000007E-2</v>
      </c>
      <c r="K107" s="247">
        <v>0.05</v>
      </c>
      <c r="L107" s="247">
        <v>0.12</v>
      </c>
      <c r="M107" s="125" t="s">
        <v>168</v>
      </c>
    </row>
    <row r="108" spans="1:13" ht="15.75">
      <c r="A108" s="36" t="s">
        <v>307</v>
      </c>
      <c r="B108" s="204">
        <v>129.4</v>
      </c>
      <c r="C108" s="125" t="s">
        <v>412</v>
      </c>
      <c r="D108" s="141">
        <v>57</v>
      </c>
      <c r="E108" s="87">
        <v>0.57999999999999996</v>
      </c>
      <c r="F108" s="87" t="s">
        <v>160</v>
      </c>
      <c r="G108" s="114">
        <v>-65.2</v>
      </c>
      <c r="H108" s="87">
        <v>-219.3</v>
      </c>
      <c r="I108" s="87" t="s">
        <v>162</v>
      </c>
      <c r="J108" s="247">
        <v>7.0000000000000007E-2</v>
      </c>
      <c r="K108" s="247">
        <v>0.06</v>
      </c>
      <c r="L108" s="247">
        <v>0.13</v>
      </c>
      <c r="M108" s="125" t="s">
        <v>168</v>
      </c>
    </row>
    <row r="109" spans="1:13" ht="15.75">
      <c r="A109" s="36" t="s">
        <v>309</v>
      </c>
      <c r="B109" s="80">
        <v>68.87</v>
      </c>
      <c r="C109" s="125" t="s">
        <v>413</v>
      </c>
      <c r="D109" s="35">
        <v>1.5</v>
      </c>
      <c r="E109" s="27">
        <v>1.1000000000000001E-3</v>
      </c>
      <c r="F109" s="27" t="s">
        <v>160</v>
      </c>
      <c r="G109" s="35">
        <v>-65.87</v>
      </c>
      <c r="H109" s="27">
        <v>-153.9</v>
      </c>
      <c r="I109" s="27" t="s">
        <v>162</v>
      </c>
      <c r="J109" s="247">
        <v>0.32</v>
      </c>
      <c r="K109" s="247">
        <v>0.17</v>
      </c>
      <c r="L109" s="247">
        <v>0.49</v>
      </c>
      <c r="M109" s="125" t="s">
        <v>168</v>
      </c>
    </row>
    <row r="110" spans="1:13" ht="15.75">
      <c r="A110" s="36" t="s">
        <v>310</v>
      </c>
      <c r="B110" s="80">
        <v>45.33</v>
      </c>
      <c r="C110" s="125" t="s">
        <v>162</v>
      </c>
      <c r="D110" s="114" t="s">
        <v>162</v>
      </c>
      <c r="E110" s="87" t="s">
        <v>162</v>
      </c>
      <c r="F110" s="87" t="s">
        <v>162</v>
      </c>
      <c r="G110" s="35" t="s">
        <v>162</v>
      </c>
      <c r="H110" s="27" t="s">
        <v>162</v>
      </c>
      <c r="I110" s="27" t="s">
        <v>162</v>
      </c>
      <c r="J110" s="247">
        <v>0.12</v>
      </c>
      <c r="K110" s="247">
        <v>0.17</v>
      </c>
      <c r="L110" s="247">
        <v>0.28999999999999998</v>
      </c>
      <c r="M110" s="125" t="s">
        <v>168</v>
      </c>
    </row>
    <row r="111" spans="1:13" ht="15.75">
      <c r="A111" s="36" t="s">
        <v>312</v>
      </c>
      <c r="B111" s="80">
        <v>49.64</v>
      </c>
      <c r="C111" s="125" t="s">
        <v>162</v>
      </c>
      <c r="D111" s="114" t="s">
        <v>162</v>
      </c>
      <c r="E111" s="87" t="s">
        <v>162</v>
      </c>
      <c r="F111" s="87" t="s">
        <v>162</v>
      </c>
      <c r="G111" s="35" t="s">
        <v>162</v>
      </c>
      <c r="H111" s="27" t="s">
        <v>162</v>
      </c>
      <c r="I111" s="27" t="s">
        <v>162</v>
      </c>
      <c r="J111" s="247">
        <v>0.06</v>
      </c>
      <c r="K111" s="247">
        <v>0.12</v>
      </c>
      <c r="L111" s="247">
        <v>0.18</v>
      </c>
      <c r="M111" s="125" t="s">
        <v>168</v>
      </c>
    </row>
    <row r="112" spans="1:13" ht="15.75">
      <c r="A112" s="36" t="s">
        <v>315</v>
      </c>
      <c r="B112" s="80">
        <v>37.75</v>
      </c>
      <c r="C112" s="77" t="s">
        <v>414</v>
      </c>
      <c r="D112" s="35">
        <v>3.0999999999999999E-3</v>
      </c>
      <c r="E112" s="27" t="s">
        <v>160</v>
      </c>
      <c r="F112" s="27" t="s">
        <v>160</v>
      </c>
      <c r="G112" s="35" t="s">
        <v>162</v>
      </c>
      <c r="H112" s="27" t="s">
        <v>162</v>
      </c>
      <c r="I112" s="27" t="s">
        <v>162</v>
      </c>
      <c r="J112" s="247">
        <v>0.16</v>
      </c>
      <c r="K112" s="247">
        <v>0.17</v>
      </c>
      <c r="L112" s="247">
        <v>0.34</v>
      </c>
      <c r="M112" s="125" t="s">
        <v>168</v>
      </c>
    </row>
    <row r="113" spans="1:13">
      <c r="A113" s="36" t="s">
        <v>316</v>
      </c>
      <c r="B113" s="80">
        <v>5.09</v>
      </c>
      <c r="C113" s="125" t="s">
        <v>415</v>
      </c>
      <c r="D113" s="114" t="s">
        <v>162</v>
      </c>
      <c r="E113" s="87" t="s">
        <v>162</v>
      </c>
      <c r="F113" s="87" t="s">
        <v>162</v>
      </c>
      <c r="G113" s="35" t="s">
        <v>162</v>
      </c>
      <c r="H113" s="27" t="s">
        <v>162</v>
      </c>
      <c r="I113" s="27" t="s">
        <v>162</v>
      </c>
      <c r="J113" s="254" t="s">
        <v>162</v>
      </c>
      <c r="K113" s="254" t="s">
        <v>162</v>
      </c>
      <c r="L113" s="254" t="s">
        <v>162</v>
      </c>
      <c r="M113" s="125" t="s">
        <v>168</v>
      </c>
    </row>
    <row r="114" spans="1:13">
      <c r="A114" s="180" t="s">
        <v>318</v>
      </c>
      <c r="B114" s="37" t="s">
        <v>162</v>
      </c>
      <c r="C114" s="151" t="s">
        <v>162</v>
      </c>
      <c r="D114" s="25" t="s">
        <v>162</v>
      </c>
      <c r="E114" s="24" t="s">
        <v>162</v>
      </c>
      <c r="F114" s="24" t="s">
        <v>162</v>
      </c>
      <c r="G114" s="25" t="s">
        <v>162</v>
      </c>
      <c r="H114" s="24" t="s">
        <v>162</v>
      </c>
      <c r="I114" s="24" t="s">
        <v>162</v>
      </c>
      <c r="J114" s="253" t="s">
        <v>162</v>
      </c>
      <c r="K114" s="253" t="s">
        <v>162</v>
      </c>
      <c r="L114" s="253" t="s">
        <v>162</v>
      </c>
      <c r="M114" s="253" t="s">
        <v>162</v>
      </c>
    </row>
    <row r="115" spans="1:13">
      <c r="A115" s="98" t="s">
        <v>320</v>
      </c>
      <c r="B115" s="206"/>
      <c r="C115" s="221"/>
      <c r="D115" s="24"/>
      <c r="E115" s="24"/>
      <c r="F115" s="165"/>
      <c r="G115" s="24"/>
      <c r="H115" s="24"/>
      <c r="I115" s="24"/>
      <c r="J115" s="253"/>
      <c r="K115" s="253"/>
      <c r="L115" s="253"/>
      <c r="M115" s="253"/>
    </row>
    <row r="116" spans="1:13" ht="15.75">
      <c r="A116" s="222" t="s">
        <v>321</v>
      </c>
      <c r="B116" s="80"/>
      <c r="C116" s="124" t="s">
        <v>162</v>
      </c>
      <c r="D116" s="27">
        <v>4.1000000000000002E-2</v>
      </c>
      <c r="E116" s="27">
        <v>9.2999999999999992E-3</v>
      </c>
      <c r="F116" s="34">
        <v>3.0999999999999999E-3</v>
      </c>
      <c r="G116" s="27" t="s">
        <v>162</v>
      </c>
      <c r="H116" s="27" t="s">
        <v>162</v>
      </c>
      <c r="I116" s="27" t="s">
        <v>162</v>
      </c>
      <c r="J116" s="247">
        <v>0.06</v>
      </c>
      <c r="K116" s="247">
        <v>0.06</v>
      </c>
      <c r="L116" s="247">
        <v>0.11</v>
      </c>
      <c r="M116" s="27" t="s">
        <v>162</v>
      </c>
    </row>
    <row r="117" spans="1:13" ht="15.75">
      <c r="A117" s="36" t="s">
        <v>322</v>
      </c>
      <c r="B117" s="80"/>
      <c r="C117" s="124" t="s">
        <v>162</v>
      </c>
      <c r="D117" s="87">
        <v>0.2</v>
      </c>
      <c r="E117" s="27">
        <v>8.1999999999999998E-4</v>
      </c>
      <c r="F117" s="34">
        <v>4.4000000000000002E-4</v>
      </c>
      <c r="G117" s="27" t="s">
        <v>162</v>
      </c>
      <c r="H117" s="27" t="s">
        <v>162</v>
      </c>
      <c r="I117" s="27" t="s">
        <v>162</v>
      </c>
      <c r="J117" s="247">
        <v>0.23</v>
      </c>
      <c r="K117" s="247">
        <v>0.27</v>
      </c>
      <c r="L117" s="247">
        <v>0.5</v>
      </c>
      <c r="M117" s="27" t="s">
        <v>162</v>
      </c>
    </row>
    <row r="118" spans="1:13" ht="15.75">
      <c r="A118" s="36" t="s">
        <v>323</v>
      </c>
      <c r="B118" s="80"/>
      <c r="C118" s="124" t="s">
        <v>162</v>
      </c>
      <c r="D118" s="27">
        <v>9.1000000000000004E-3</v>
      </c>
      <c r="E118" s="27">
        <v>2.0000000000000001E-4</v>
      </c>
      <c r="F118" s="34" t="s">
        <v>203</v>
      </c>
      <c r="G118" s="27" t="s">
        <v>162</v>
      </c>
      <c r="H118" s="27" t="s">
        <v>162</v>
      </c>
      <c r="I118" s="27" t="s">
        <v>162</v>
      </c>
      <c r="J118" s="247">
        <v>0.05</v>
      </c>
      <c r="K118" s="247">
        <v>0.12</v>
      </c>
      <c r="L118" s="247">
        <v>0.18</v>
      </c>
      <c r="M118" s="27" t="s">
        <v>162</v>
      </c>
    </row>
    <row r="119" spans="1:13">
      <c r="A119" s="180" t="s">
        <v>324</v>
      </c>
      <c r="B119" s="37"/>
      <c r="C119" s="150" t="s">
        <v>162</v>
      </c>
      <c r="D119" s="24" t="s">
        <v>162</v>
      </c>
      <c r="E119" s="24" t="s">
        <v>162</v>
      </c>
      <c r="F119" s="23" t="s">
        <v>162</v>
      </c>
      <c r="G119" s="24" t="s">
        <v>162</v>
      </c>
      <c r="H119" s="24" t="s">
        <v>162</v>
      </c>
      <c r="I119" s="24" t="s">
        <v>162</v>
      </c>
      <c r="J119" s="253" t="s">
        <v>162</v>
      </c>
      <c r="K119" s="253" t="s">
        <v>162</v>
      </c>
      <c r="L119" s="253" t="s">
        <v>162</v>
      </c>
      <c r="M119" s="253" t="s">
        <v>162</v>
      </c>
    </row>
    <row r="120" spans="1:13">
      <c r="M120" s="27"/>
    </row>
    <row r="122" spans="1:13">
      <c r="M122" s="228"/>
    </row>
  </sheetData>
  <mergeCells count="1">
    <mergeCell ref="A1:I1"/>
  </mergeCells>
  <conditionalFormatting sqref="D10 D12 D15 D20 D23:D24 D26 D29:D37 D40:D42 D44:D52 D54 D56:D57 D60:D62 D65:D68 D70 D72:D76 D80:D81 D83:D84 D88 D91 D93:D95 D97:D99 D103:D106 D108:D109 D112">
    <cfRule type="cellIs" dxfId="7" priority="3" operator="greaterThan">
      <formula>10</formula>
    </cfRule>
  </conditionalFormatting>
  <pageMargins left="0.7" right="0.7" top="0.75" bottom="0.75" header="0.3" footer="0.3"/>
  <pageSetup scale="82" fitToHeight="10"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ABB2D-5323-6546-A0FC-4EF23987D584}">
  <sheetPr>
    <pageSetUpPr fitToPage="1"/>
  </sheetPr>
  <dimension ref="A1:G119"/>
  <sheetViews>
    <sheetView workbookViewId="0">
      <selection activeCell="J21" sqref="J21"/>
    </sheetView>
  </sheetViews>
  <sheetFormatPr defaultColWidth="11.42578125" defaultRowHeight="15"/>
  <cols>
    <col min="1" max="1" width="17" bestFit="1" customWidth="1"/>
  </cols>
  <sheetData>
    <row r="1" spans="1:7">
      <c r="A1" s="238" t="s">
        <v>7</v>
      </c>
      <c r="B1" s="238"/>
      <c r="C1" s="238"/>
      <c r="D1" s="238"/>
      <c r="E1" s="238"/>
      <c r="F1" s="238"/>
      <c r="G1" s="238"/>
    </row>
    <row r="2" spans="1:7">
      <c r="A2" s="3"/>
      <c r="B2" s="4" t="s">
        <v>61</v>
      </c>
      <c r="C2" s="4" t="s">
        <v>62</v>
      </c>
      <c r="D2" s="4" t="s">
        <v>63</v>
      </c>
      <c r="E2" s="4" t="s">
        <v>64</v>
      </c>
      <c r="F2" s="4" t="s">
        <v>65</v>
      </c>
      <c r="G2" s="4" t="s">
        <v>66</v>
      </c>
    </row>
    <row r="3" spans="1:7">
      <c r="A3" s="23" t="s">
        <v>88</v>
      </c>
      <c r="B3" s="24" t="s">
        <v>98</v>
      </c>
      <c r="C3" s="24" t="s">
        <v>98</v>
      </c>
      <c r="D3" s="24" t="s">
        <v>98</v>
      </c>
      <c r="E3" s="24" t="s">
        <v>98</v>
      </c>
      <c r="F3" s="24" t="s">
        <v>98</v>
      </c>
      <c r="G3" s="24" t="s">
        <v>98</v>
      </c>
    </row>
    <row r="4" spans="1:7">
      <c r="A4" s="39" t="s">
        <v>113</v>
      </c>
      <c r="B4" s="22"/>
      <c r="C4" s="22"/>
      <c r="D4" s="22"/>
      <c r="E4" s="22"/>
      <c r="F4" s="22"/>
      <c r="G4" s="22"/>
    </row>
    <row r="5" spans="1:7">
      <c r="A5" s="57" t="s">
        <v>115</v>
      </c>
      <c r="B5" s="58">
        <v>0.04</v>
      </c>
      <c r="C5" s="58">
        <v>0.04</v>
      </c>
      <c r="D5" s="58">
        <v>0.04</v>
      </c>
      <c r="E5" s="58">
        <v>0.08</v>
      </c>
      <c r="F5" s="58">
        <v>0.06</v>
      </c>
      <c r="G5" s="58">
        <v>0.06</v>
      </c>
    </row>
    <row r="6" spans="1:7" ht="17.100000000000001">
      <c r="A6" s="72" t="s">
        <v>118</v>
      </c>
      <c r="B6" s="75" t="s">
        <v>124</v>
      </c>
      <c r="C6" s="75" t="s">
        <v>128</v>
      </c>
      <c r="D6" s="75" t="s">
        <v>129</v>
      </c>
      <c r="E6" s="27"/>
      <c r="F6" s="27"/>
      <c r="G6" s="75" t="s">
        <v>130</v>
      </c>
    </row>
    <row r="7" spans="1:7">
      <c r="A7" s="88" t="s">
        <v>135</v>
      </c>
      <c r="B7" s="27"/>
      <c r="C7" s="27"/>
      <c r="D7" s="27"/>
      <c r="E7" s="27"/>
      <c r="F7" s="27"/>
      <c r="G7" s="27"/>
    </row>
    <row r="8" spans="1:7">
      <c r="A8" s="34"/>
      <c r="B8" s="27"/>
      <c r="C8" s="27"/>
      <c r="D8" s="27"/>
      <c r="E8" s="27"/>
      <c r="F8" s="27"/>
      <c r="G8" s="27"/>
    </row>
    <row r="9" spans="1:7">
      <c r="A9" s="98" t="s">
        <v>153</v>
      </c>
      <c r="B9" s="102"/>
      <c r="C9" s="102"/>
      <c r="D9" s="102"/>
      <c r="E9" s="102"/>
      <c r="F9" s="102"/>
      <c r="G9" s="102"/>
    </row>
    <row r="10" spans="1:7">
      <c r="A10" s="36" t="s">
        <v>154</v>
      </c>
      <c r="B10" s="27">
        <v>0.14000000000000001</v>
      </c>
      <c r="C10" s="27">
        <v>0.72</v>
      </c>
      <c r="D10" s="27">
        <v>0.13</v>
      </c>
      <c r="E10" s="27">
        <v>0.15</v>
      </c>
      <c r="F10" s="27">
        <v>0.12</v>
      </c>
      <c r="G10" s="27">
        <v>0.27</v>
      </c>
    </row>
    <row r="11" spans="1:7">
      <c r="A11" s="36" t="s">
        <v>165</v>
      </c>
      <c r="B11" s="27" t="s">
        <v>162</v>
      </c>
      <c r="C11" s="27" t="s">
        <v>162</v>
      </c>
      <c r="D11" s="27" t="s">
        <v>162</v>
      </c>
      <c r="E11" s="27" t="s">
        <v>162</v>
      </c>
      <c r="F11" s="27" t="s">
        <v>162</v>
      </c>
      <c r="G11" s="27" t="s">
        <v>162</v>
      </c>
    </row>
    <row r="12" spans="1:7">
      <c r="A12" s="36" t="s">
        <v>169</v>
      </c>
      <c r="B12" s="87">
        <v>0.16</v>
      </c>
      <c r="C12" s="87">
        <v>0.23</v>
      </c>
      <c r="D12" s="87">
        <v>0.13</v>
      </c>
      <c r="E12" s="87">
        <v>0.21</v>
      </c>
      <c r="F12" s="87">
        <v>0.13</v>
      </c>
      <c r="G12" s="87">
        <v>0.33999999999999997</v>
      </c>
    </row>
    <row r="13" spans="1:7">
      <c r="A13" s="36" t="s">
        <v>171</v>
      </c>
      <c r="B13" s="27" t="s">
        <v>162</v>
      </c>
      <c r="C13" s="27" t="s">
        <v>162</v>
      </c>
      <c r="D13" s="27" t="s">
        <v>162</v>
      </c>
      <c r="E13" s="27" t="s">
        <v>162</v>
      </c>
      <c r="F13" s="27" t="s">
        <v>162</v>
      </c>
      <c r="G13" s="27" t="s">
        <v>162</v>
      </c>
    </row>
    <row r="14" spans="1:7">
      <c r="A14" s="36" t="s">
        <v>175</v>
      </c>
      <c r="B14" s="27">
        <v>0.12</v>
      </c>
      <c r="C14" s="27">
        <v>0.14000000000000001</v>
      </c>
      <c r="D14" s="27" t="s">
        <v>176</v>
      </c>
      <c r="E14" s="27">
        <v>0.12</v>
      </c>
      <c r="F14" s="27">
        <v>0.09</v>
      </c>
      <c r="G14" s="27">
        <v>0.21</v>
      </c>
    </row>
    <row r="15" spans="1:7">
      <c r="A15" s="36" t="s">
        <v>177</v>
      </c>
      <c r="B15" s="27" t="s">
        <v>176</v>
      </c>
      <c r="C15" s="27">
        <v>0.1</v>
      </c>
      <c r="D15" s="27" t="s">
        <v>176</v>
      </c>
      <c r="E15" s="27">
        <v>0.11</v>
      </c>
      <c r="F15" s="27">
        <v>0.09</v>
      </c>
      <c r="G15" s="27">
        <v>0.2</v>
      </c>
    </row>
    <row r="16" spans="1:7">
      <c r="A16" s="36" t="s">
        <v>179</v>
      </c>
      <c r="B16" s="27" t="s">
        <v>162</v>
      </c>
      <c r="C16" s="27" t="s">
        <v>162</v>
      </c>
      <c r="D16" s="27" t="s">
        <v>162</v>
      </c>
      <c r="E16" s="27" t="s">
        <v>162</v>
      </c>
      <c r="F16" s="27" t="s">
        <v>162</v>
      </c>
      <c r="G16" s="27" t="s">
        <v>162</v>
      </c>
    </row>
    <row r="17" spans="1:7">
      <c r="A17" s="36" t="s">
        <v>180</v>
      </c>
      <c r="B17" s="27" t="s">
        <v>162</v>
      </c>
      <c r="C17" s="27" t="s">
        <v>162</v>
      </c>
      <c r="D17" s="27" t="s">
        <v>162</v>
      </c>
      <c r="E17" s="27" t="s">
        <v>162</v>
      </c>
      <c r="F17" s="27" t="s">
        <v>162</v>
      </c>
      <c r="G17" s="27" t="s">
        <v>162</v>
      </c>
    </row>
    <row r="18" spans="1:7">
      <c r="A18" s="36" t="s">
        <v>181</v>
      </c>
      <c r="B18" s="27" t="s">
        <v>162</v>
      </c>
      <c r="C18" s="27" t="s">
        <v>162</v>
      </c>
      <c r="D18" s="27" t="s">
        <v>162</v>
      </c>
      <c r="E18" s="27" t="s">
        <v>162</v>
      </c>
      <c r="F18" s="27" t="s">
        <v>162</v>
      </c>
      <c r="G18" s="27" t="s">
        <v>162</v>
      </c>
    </row>
    <row r="19" spans="1:7">
      <c r="A19" s="36" t="s">
        <v>182</v>
      </c>
      <c r="B19" s="27" t="s">
        <v>162</v>
      </c>
      <c r="C19" s="27" t="s">
        <v>162</v>
      </c>
      <c r="D19" s="27" t="s">
        <v>162</v>
      </c>
      <c r="E19" s="27" t="s">
        <v>162</v>
      </c>
      <c r="F19" s="27" t="s">
        <v>162</v>
      </c>
      <c r="G19" s="27" t="s">
        <v>162</v>
      </c>
    </row>
    <row r="20" spans="1:7">
      <c r="A20" s="36" t="s">
        <v>183</v>
      </c>
      <c r="B20" s="27" t="s">
        <v>176</v>
      </c>
      <c r="C20" s="27" t="s">
        <v>176</v>
      </c>
      <c r="D20" s="27" t="s">
        <v>176</v>
      </c>
      <c r="E20" s="27" t="s">
        <v>184</v>
      </c>
      <c r="F20" s="27" t="s">
        <v>185</v>
      </c>
      <c r="G20" s="27" t="s">
        <v>162</v>
      </c>
    </row>
    <row r="21" spans="1:7">
      <c r="A21" s="36" t="s">
        <v>192</v>
      </c>
      <c r="B21" s="27" t="s">
        <v>162</v>
      </c>
      <c r="C21" s="27" t="s">
        <v>162</v>
      </c>
      <c r="D21" s="27" t="s">
        <v>162</v>
      </c>
      <c r="E21" s="27" t="s">
        <v>162</v>
      </c>
      <c r="F21" s="27" t="s">
        <v>162</v>
      </c>
      <c r="G21" s="27" t="s">
        <v>162</v>
      </c>
    </row>
    <row r="22" spans="1:7">
      <c r="A22" s="98" t="s">
        <v>193</v>
      </c>
      <c r="B22" s="155"/>
      <c r="C22" s="155"/>
      <c r="D22" s="155"/>
      <c r="E22" s="155"/>
      <c r="F22" s="155"/>
      <c r="G22" s="155"/>
    </row>
    <row r="23" spans="1:7">
      <c r="A23" s="36" t="s">
        <v>195</v>
      </c>
      <c r="B23" s="27">
        <v>0.14000000000000001</v>
      </c>
      <c r="C23" s="27">
        <v>0.18</v>
      </c>
      <c r="D23" s="27">
        <v>0.11</v>
      </c>
      <c r="E23" s="27">
        <v>0.15</v>
      </c>
      <c r="F23" s="27">
        <v>0.1</v>
      </c>
      <c r="G23" s="27">
        <v>0.25</v>
      </c>
    </row>
    <row r="24" spans="1:7">
      <c r="A24" s="36" t="s">
        <v>197</v>
      </c>
      <c r="B24" s="27">
        <v>0.13</v>
      </c>
      <c r="C24" s="27">
        <v>0.11</v>
      </c>
      <c r="D24" s="27" t="s">
        <v>176</v>
      </c>
      <c r="E24" s="27">
        <v>0.12</v>
      </c>
      <c r="F24" s="27" t="s">
        <v>185</v>
      </c>
      <c r="G24" s="27">
        <v>0.12</v>
      </c>
    </row>
    <row r="25" spans="1:7">
      <c r="A25" s="36" t="s">
        <v>198</v>
      </c>
      <c r="B25" s="27" t="s">
        <v>176</v>
      </c>
      <c r="C25" s="27">
        <v>0.11</v>
      </c>
      <c r="D25" s="27" t="s">
        <v>176</v>
      </c>
      <c r="E25" s="27" t="s">
        <v>184</v>
      </c>
      <c r="F25" s="27" t="s">
        <v>185</v>
      </c>
      <c r="G25" s="27" t="s">
        <v>185</v>
      </c>
    </row>
    <row r="26" spans="1:7">
      <c r="A26" s="36" t="s">
        <v>200</v>
      </c>
      <c r="B26" s="27">
        <v>0.13</v>
      </c>
      <c r="C26" s="27">
        <v>0.17</v>
      </c>
      <c r="D26" s="27">
        <v>0.11</v>
      </c>
      <c r="E26" s="27">
        <v>0.14000000000000001</v>
      </c>
      <c r="F26" s="27">
        <v>0.1</v>
      </c>
      <c r="G26" s="27">
        <v>0.24000000000000002</v>
      </c>
    </row>
    <row r="27" spans="1:7">
      <c r="A27" s="36" t="s">
        <v>202</v>
      </c>
      <c r="B27" s="27">
        <v>0.14000000000000001</v>
      </c>
      <c r="C27" s="27">
        <v>0.21</v>
      </c>
      <c r="D27" s="27">
        <v>0.11</v>
      </c>
      <c r="E27" s="27">
        <v>0.14000000000000001</v>
      </c>
      <c r="F27" s="27">
        <v>0.1</v>
      </c>
      <c r="G27" s="27">
        <v>0.24000000000000002</v>
      </c>
    </row>
    <row r="28" spans="1:7">
      <c r="A28" s="36" t="s">
        <v>204</v>
      </c>
      <c r="B28" s="27" t="s">
        <v>176</v>
      </c>
      <c r="C28" s="27">
        <v>0.13</v>
      </c>
      <c r="D28" s="27">
        <v>0.11</v>
      </c>
      <c r="E28" s="27">
        <v>0.12</v>
      </c>
      <c r="F28" s="27">
        <v>0.09</v>
      </c>
      <c r="G28" s="27">
        <v>0.21</v>
      </c>
    </row>
    <row r="29" spans="1:7">
      <c r="A29" s="36" t="s">
        <v>206</v>
      </c>
      <c r="B29" s="27" t="s">
        <v>176</v>
      </c>
      <c r="C29" s="27">
        <v>0.11</v>
      </c>
      <c r="D29" s="27" t="s">
        <v>176</v>
      </c>
      <c r="E29" s="27">
        <v>0.12</v>
      </c>
      <c r="F29" s="27" t="s">
        <v>185</v>
      </c>
      <c r="G29" s="27">
        <v>0.12</v>
      </c>
    </row>
    <row r="30" spans="1:7">
      <c r="A30" s="36" t="s">
        <v>208</v>
      </c>
      <c r="B30" s="27" t="s">
        <v>176</v>
      </c>
      <c r="C30" s="27">
        <v>0.11</v>
      </c>
      <c r="D30" s="27">
        <v>0.11</v>
      </c>
      <c r="E30" s="27">
        <v>0.12</v>
      </c>
      <c r="F30" s="27" t="s">
        <v>185</v>
      </c>
      <c r="G30" s="27">
        <v>0.12</v>
      </c>
    </row>
    <row r="31" spans="1:7">
      <c r="A31" s="36" t="s">
        <v>211</v>
      </c>
      <c r="B31" s="27" t="s">
        <v>176</v>
      </c>
      <c r="C31" s="27">
        <v>0.11</v>
      </c>
      <c r="D31" s="27">
        <v>0.1</v>
      </c>
      <c r="E31" s="27">
        <v>0.11</v>
      </c>
      <c r="F31" s="27">
        <v>0.08</v>
      </c>
      <c r="G31" s="27">
        <v>0.19</v>
      </c>
    </row>
    <row r="32" spans="1:7">
      <c r="A32" s="36" t="s">
        <v>213</v>
      </c>
      <c r="B32" s="27">
        <v>0.13</v>
      </c>
      <c r="C32" s="27">
        <v>0.93</v>
      </c>
      <c r="D32" s="27">
        <v>0.13</v>
      </c>
      <c r="E32" s="27">
        <v>0.15</v>
      </c>
      <c r="F32" s="27">
        <v>0.1</v>
      </c>
      <c r="G32" s="27">
        <v>0.25</v>
      </c>
    </row>
    <row r="33" spans="1:7">
      <c r="A33" s="36" t="s">
        <v>214</v>
      </c>
      <c r="B33" s="27">
        <v>0.14000000000000001</v>
      </c>
      <c r="C33" s="27">
        <v>0.23</v>
      </c>
      <c r="D33" s="27">
        <v>0.12</v>
      </c>
      <c r="E33" s="27">
        <v>0.14000000000000001</v>
      </c>
      <c r="F33" s="27">
        <v>0.1</v>
      </c>
      <c r="G33" s="27">
        <v>0.24000000000000002</v>
      </c>
    </row>
    <row r="34" spans="1:7">
      <c r="A34" s="36" t="s">
        <v>215</v>
      </c>
      <c r="B34" s="27" t="s">
        <v>176</v>
      </c>
      <c r="C34" s="27">
        <v>0.16</v>
      </c>
      <c r="D34" s="27">
        <v>0.16</v>
      </c>
      <c r="E34" s="27">
        <v>0.41</v>
      </c>
      <c r="F34" s="27">
        <v>0.15</v>
      </c>
      <c r="G34" s="27">
        <v>0.55999999999999994</v>
      </c>
    </row>
    <row r="35" spans="1:7">
      <c r="A35" s="36" t="s">
        <v>219</v>
      </c>
      <c r="B35" s="27">
        <v>0.14000000000000001</v>
      </c>
      <c r="C35" s="27">
        <v>0.14000000000000001</v>
      </c>
      <c r="D35" s="27">
        <v>0.11</v>
      </c>
      <c r="E35" s="27">
        <v>0.14000000000000001</v>
      </c>
      <c r="F35" s="27">
        <v>0.1</v>
      </c>
      <c r="G35" s="27">
        <v>0.24000000000000002</v>
      </c>
    </row>
    <row r="36" spans="1:7">
      <c r="A36" s="36" t="s">
        <v>221</v>
      </c>
      <c r="B36" s="27" t="s">
        <v>176</v>
      </c>
      <c r="C36" s="27" t="s">
        <v>176</v>
      </c>
      <c r="D36" s="27">
        <v>0.11</v>
      </c>
      <c r="E36" s="27">
        <v>0.12</v>
      </c>
      <c r="F36" s="27" t="s">
        <v>185</v>
      </c>
      <c r="G36" s="27">
        <v>0.12</v>
      </c>
    </row>
    <row r="37" spans="1:7">
      <c r="A37" s="36" t="s">
        <v>223</v>
      </c>
      <c r="B37" s="27">
        <v>0.13</v>
      </c>
      <c r="C37" s="27">
        <v>0.12</v>
      </c>
      <c r="D37" s="27">
        <v>0.11</v>
      </c>
      <c r="E37" s="27">
        <v>0.12</v>
      </c>
      <c r="F37" s="27">
        <v>0.09</v>
      </c>
      <c r="G37" s="27">
        <v>0.21</v>
      </c>
    </row>
    <row r="38" spans="1:7">
      <c r="A38" s="180" t="s">
        <v>225</v>
      </c>
      <c r="B38" s="24" t="s">
        <v>176</v>
      </c>
      <c r="C38" s="24">
        <v>0.12</v>
      </c>
      <c r="D38" s="24" t="s">
        <v>176</v>
      </c>
      <c r="E38" s="24">
        <v>0.12</v>
      </c>
      <c r="F38" s="24">
        <v>0.09</v>
      </c>
      <c r="G38" s="27">
        <v>0.21</v>
      </c>
    </row>
    <row r="39" spans="1:7">
      <c r="A39" s="192" t="s">
        <v>226</v>
      </c>
      <c r="B39" s="102"/>
      <c r="C39" s="102"/>
      <c r="D39" s="102"/>
      <c r="E39" s="102"/>
      <c r="F39" s="102"/>
      <c r="G39" s="102"/>
    </row>
    <row r="40" spans="1:7">
      <c r="A40" s="36" t="s">
        <v>227</v>
      </c>
      <c r="B40" s="27" t="s">
        <v>176</v>
      </c>
      <c r="C40" s="27" t="s">
        <v>176</v>
      </c>
      <c r="D40" s="27">
        <v>9.2100000000000009</v>
      </c>
      <c r="E40" s="27" t="s">
        <v>184</v>
      </c>
      <c r="F40" s="27" t="s">
        <v>185</v>
      </c>
      <c r="G40" s="27" t="s">
        <v>185</v>
      </c>
    </row>
    <row r="41" spans="1:7">
      <c r="A41" s="36" t="s">
        <v>228</v>
      </c>
      <c r="B41" s="27">
        <v>0.47</v>
      </c>
      <c r="C41" s="27">
        <v>3.2</v>
      </c>
      <c r="D41" s="27">
        <v>9.3800000000000008</v>
      </c>
      <c r="E41" s="27" t="s">
        <v>184</v>
      </c>
      <c r="F41" s="27" t="s">
        <v>185</v>
      </c>
      <c r="G41" s="27" t="s">
        <v>185</v>
      </c>
    </row>
    <row r="42" spans="1:7">
      <c r="A42" s="36" t="s">
        <v>230</v>
      </c>
      <c r="B42" s="87">
        <v>0.73</v>
      </c>
      <c r="C42" s="87">
        <v>2.95</v>
      </c>
      <c r="D42" s="87">
        <v>9.17</v>
      </c>
      <c r="E42" s="87" t="s">
        <v>184</v>
      </c>
      <c r="F42" s="87" t="s">
        <v>185</v>
      </c>
      <c r="G42" s="87" t="s">
        <v>185</v>
      </c>
    </row>
    <row r="43" spans="1:7">
      <c r="A43" s="36" t="s">
        <v>232</v>
      </c>
      <c r="B43" s="27">
        <v>0.77</v>
      </c>
      <c r="C43" s="27">
        <v>3.17</v>
      </c>
      <c r="D43" s="27">
        <v>9.2100000000000009</v>
      </c>
      <c r="E43" s="27" t="s">
        <v>184</v>
      </c>
      <c r="F43" s="27" t="s">
        <v>185</v>
      </c>
      <c r="G43" s="27" t="s">
        <v>185</v>
      </c>
    </row>
    <row r="44" spans="1:7">
      <c r="A44" s="36" t="s">
        <v>233</v>
      </c>
      <c r="B44" s="27" t="s">
        <v>176</v>
      </c>
      <c r="C44" s="27" t="s">
        <v>176</v>
      </c>
      <c r="D44" s="27" t="s">
        <v>176</v>
      </c>
      <c r="E44" s="27" t="s">
        <v>184</v>
      </c>
      <c r="F44" s="27" t="s">
        <v>185</v>
      </c>
      <c r="G44" s="27" t="s">
        <v>185</v>
      </c>
    </row>
    <row r="45" spans="1:7">
      <c r="A45" s="36" t="s">
        <v>234</v>
      </c>
      <c r="B45" s="27">
        <v>0.72</v>
      </c>
      <c r="C45" s="27">
        <v>2.92</v>
      </c>
      <c r="D45" s="27">
        <v>9.1</v>
      </c>
      <c r="E45" s="27" t="s">
        <v>184</v>
      </c>
      <c r="F45" s="27" t="s">
        <v>185</v>
      </c>
      <c r="G45" s="27" t="s">
        <v>185</v>
      </c>
    </row>
    <row r="46" spans="1:7">
      <c r="A46" s="36" t="s">
        <v>235</v>
      </c>
      <c r="B46" s="87">
        <v>0.45</v>
      </c>
      <c r="C46" s="87">
        <v>3.29</v>
      </c>
      <c r="D46" s="87">
        <v>9.49</v>
      </c>
      <c r="E46" s="87" t="s">
        <v>184</v>
      </c>
      <c r="F46" s="87" t="s">
        <v>185</v>
      </c>
      <c r="G46" s="87" t="s">
        <v>185</v>
      </c>
    </row>
    <row r="47" spans="1:7">
      <c r="A47" s="36" t="s">
        <v>237</v>
      </c>
      <c r="B47" s="87" t="s">
        <v>176</v>
      </c>
      <c r="C47" s="87" t="s">
        <v>176</v>
      </c>
      <c r="D47" s="87">
        <v>0.36</v>
      </c>
      <c r="E47" s="87" t="s">
        <v>184</v>
      </c>
      <c r="F47" s="87" t="s">
        <v>185</v>
      </c>
      <c r="G47" s="87" t="s">
        <v>185</v>
      </c>
    </row>
    <row r="48" spans="1:7">
      <c r="A48" s="36" t="s">
        <v>238</v>
      </c>
      <c r="B48" s="27">
        <v>0.56000000000000005</v>
      </c>
      <c r="C48" s="27">
        <v>3.14</v>
      </c>
      <c r="D48" s="27">
        <v>9.3699999999999992</v>
      </c>
      <c r="E48" s="27" t="s">
        <v>184</v>
      </c>
      <c r="F48" s="27" t="s">
        <v>185</v>
      </c>
      <c r="G48" s="27" t="s">
        <v>185</v>
      </c>
    </row>
    <row r="49" spans="1:7">
      <c r="A49" s="36" t="s">
        <v>239</v>
      </c>
      <c r="B49" s="27" t="s">
        <v>176</v>
      </c>
      <c r="C49" s="27" t="s">
        <v>176</v>
      </c>
      <c r="D49" s="27" t="s">
        <v>176</v>
      </c>
      <c r="E49" s="27" t="s">
        <v>184</v>
      </c>
      <c r="F49" s="27" t="s">
        <v>185</v>
      </c>
      <c r="G49" s="27" t="s">
        <v>185</v>
      </c>
    </row>
    <row r="50" spans="1:7">
      <c r="A50" s="36" t="s">
        <v>240</v>
      </c>
      <c r="B50" s="27" t="s">
        <v>176</v>
      </c>
      <c r="C50" s="27" t="s">
        <v>176</v>
      </c>
      <c r="D50" s="27" t="s">
        <v>176</v>
      </c>
      <c r="E50" s="27" t="s">
        <v>184</v>
      </c>
      <c r="F50" s="27" t="s">
        <v>185</v>
      </c>
      <c r="G50" s="27" t="s">
        <v>185</v>
      </c>
    </row>
    <row r="51" spans="1:7">
      <c r="A51" s="36" t="s">
        <v>242</v>
      </c>
      <c r="B51" s="27" t="s">
        <v>176</v>
      </c>
      <c r="C51" s="27">
        <v>2.86</v>
      </c>
      <c r="D51" s="27">
        <v>9.15</v>
      </c>
      <c r="E51" s="27" t="s">
        <v>184</v>
      </c>
      <c r="F51" s="27" t="s">
        <v>185</v>
      </c>
      <c r="G51" s="27" t="s">
        <v>185</v>
      </c>
    </row>
    <row r="52" spans="1:7">
      <c r="A52" s="36" t="s">
        <v>243</v>
      </c>
      <c r="B52" s="27" t="s">
        <v>176</v>
      </c>
      <c r="C52" s="27" t="s">
        <v>176</v>
      </c>
      <c r="D52" s="27" t="s">
        <v>176</v>
      </c>
      <c r="E52" s="27" t="s">
        <v>184</v>
      </c>
      <c r="F52" s="27" t="s">
        <v>185</v>
      </c>
      <c r="G52" s="27" t="s">
        <v>185</v>
      </c>
    </row>
    <row r="53" spans="1:7">
      <c r="A53" s="36" t="s">
        <v>244</v>
      </c>
      <c r="B53" s="27" t="s">
        <v>176</v>
      </c>
      <c r="C53" s="27" t="s">
        <v>176</v>
      </c>
      <c r="D53" s="27" t="s">
        <v>176</v>
      </c>
      <c r="E53" s="27" t="s">
        <v>184</v>
      </c>
      <c r="F53" s="27" t="s">
        <v>185</v>
      </c>
      <c r="G53" s="27" t="s">
        <v>185</v>
      </c>
    </row>
    <row r="54" spans="1:7">
      <c r="A54" s="36" t="s">
        <v>245</v>
      </c>
      <c r="B54" s="27">
        <v>0.39</v>
      </c>
      <c r="C54" s="27">
        <v>3.13</v>
      </c>
      <c r="D54" s="27">
        <v>9.17</v>
      </c>
      <c r="E54" s="27" t="s">
        <v>184</v>
      </c>
      <c r="F54" s="27" t="s">
        <v>185</v>
      </c>
      <c r="G54" s="27" t="s">
        <v>185</v>
      </c>
    </row>
    <row r="55" spans="1:7">
      <c r="A55" s="36" t="s">
        <v>246</v>
      </c>
      <c r="B55" s="27">
        <v>0.74</v>
      </c>
      <c r="C55" s="27">
        <v>2.92</v>
      </c>
      <c r="D55" s="27">
        <v>9.2100000000000009</v>
      </c>
      <c r="E55" s="27" t="s">
        <v>184</v>
      </c>
      <c r="F55" s="27" t="s">
        <v>185</v>
      </c>
      <c r="G55" s="27" t="s">
        <v>185</v>
      </c>
    </row>
    <row r="56" spans="1:7">
      <c r="A56" s="36" t="s">
        <v>248</v>
      </c>
      <c r="B56" s="27" t="s">
        <v>176</v>
      </c>
      <c r="C56" s="27" t="s">
        <v>176</v>
      </c>
      <c r="D56" s="27" t="s">
        <v>176</v>
      </c>
      <c r="E56" s="27" t="s">
        <v>184</v>
      </c>
      <c r="F56" s="27" t="s">
        <v>185</v>
      </c>
      <c r="G56" s="27" t="s">
        <v>185</v>
      </c>
    </row>
    <row r="57" spans="1:7">
      <c r="A57" s="36" t="s">
        <v>249</v>
      </c>
      <c r="B57" s="27" t="s">
        <v>176</v>
      </c>
      <c r="C57" s="27" t="s">
        <v>176</v>
      </c>
      <c r="D57" s="27">
        <v>9.1</v>
      </c>
      <c r="E57" s="27" t="s">
        <v>184</v>
      </c>
      <c r="F57" s="27" t="s">
        <v>185</v>
      </c>
      <c r="G57" s="27" t="s">
        <v>185</v>
      </c>
    </row>
    <row r="58" spans="1:7">
      <c r="A58" s="180" t="s">
        <v>252</v>
      </c>
      <c r="B58" s="27">
        <v>0.39</v>
      </c>
      <c r="C58" s="27">
        <v>3.22</v>
      </c>
      <c r="D58" s="27">
        <v>9.4600000000000009</v>
      </c>
      <c r="E58" s="27">
        <v>12.5</v>
      </c>
      <c r="F58" s="27" t="s">
        <v>185</v>
      </c>
      <c r="G58" s="27">
        <v>12.5</v>
      </c>
    </row>
    <row r="59" spans="1:7">
      <c r="A59" s="98" t="s">
        <v>253</v>
      </c>
      <c r="B59" s="155"/>
      <c r="C59" s="155"/>
      <c r="D59" s="155"/>
      <c r="E59" s="155"/>
      <c r="F59" s="155"/>
      <c r="G59" s="155"/>
    </row>
    <row r="60" spans="1:7">
      <c r="A60" s="36" t="s">
        <v>254</v>
      </c>
      <c r="B60" s="27" t="s">
        <v>176</v>
      </c>
      <c r="C60" s="27" t="s">
        <v>176</v>
      </c>
      <c r="D60" s="27" t="s">
        <v>176</v>
      </c>
      <c r="E60" s="27" t="s">
        <v>184</v>
      </c>
      <c r="F60" s="27" t="s">
        <v>185</v>
      </c>
      <c r="G60" s="27" t="s">
        <v>185</v>
      </c>
    </row>
    <row r="61" spans="1:7">
      <c r="A61" s="36" t="s">
        <v>255</v>
      </c>
      <c r="B61" s="27" t="s">
        <v>176</v>
      </c>
      <c r="C61" s="27" t="s">
        <v>176</v>
      </c>
      <c r="D61" s="27" t="s">
        <v>176</v>
      </c>
      <c r="E61" s="27" t="s">
        <v>184</v>
      </c>
      <c r="F61" s="27" t="s">
        <v>185</v>
      </c>
      <c r="G61" s="27" t="s">
        <v>185</v>
      </c>
    </row>
    <row r="62" spans="1:7">
      <c r="A62" s="36" t="s">
        <v>256</v>
      </c>
      <c r="B62" s="27" t="s">
        <v>176</v>
      </c>
      <c r="C62" s="27" t="s">
        <v>176</v>
      </c>
      <c r="D62" s="27" t="s">
        <v>176</v>
      </c>
      <c r="E62" s="27" t="s">
        <v>184</v>
      </c>
      <c r="F62" s="27" t="s">
        <v>185</v>
      </c>
      <c r="G62" s="27" t="s">
        <v>185</v>
      </c>
    </row>
    <row r="63" spans="1:7">
      <c r="A63" s="36" t="s">
        <v>257</v>
      </c>
      <c r="B63" s="27" t="s">
        <v>176</v>
      </c>
      <c r="C63" s="27" t="s">
        <v>176</v>
      </c>
      <c r="D63" s="27" t="s">
        <v>176</v>
      </c>
      <c r="E63" s="27" t="s">
        <v>184</v>
      </c>
      <c r="F63" s="27" t="s">
        <v>185</v>
      </c>
      <c r="G63" s="27" t="s">
        <v>185</v>
      </c>
    </row>
    <row r="64" spans="1:7">
      <c r="A64" s="36" t="s">
        <v>258</v>
      </c>
      <c r="B64" s="27" t="s">
        <v>176</v>
      </c>
      <c r="C64" s="27" t="s">
        <v>176</v>
      </c>
      <c r="D64" s="27" t="s">
        <v>176</v>
      </c>
      <c r="E64" s="27" t="s">
        <v>184</v>
      </c>
      <c r="F64" s="27" t="s">
        <v>185</v>
      </c>
      <c r="G64" s="27" t="s">
        <v>185</v>
      </c>
    </row>
    <row r="65" spans="1:7">
      <c r="A65" s="36" t="s">
        <v>259</v>
      </c>
      <c r="B65" s="27" t="s">
        <v>176</v>
      </c>
      <c r="C65" s="27" t="s">
        <v>176</v>
      </c>
      <c r="D65" s="27" t="s">
        <v>176</v>
      </c>
      <c r="E65" s="27" t="s">
        <v>184</v>
      </c>
      <c r="F65" s="27" t="s">
        <v>185</v>
      </c>
      <c r="G65" s="27" t="s">
        <v>185</v>
      </c>
    </row>
    <row r="66" spans="1:7">
      <c r="A66" s="36" t="s">
        <v>260</v>
      </c>
      <c r="B66" s="27" t="s">
        <v>176</v>
      </c>
      <c r="C66" s="27" t="s">
        <v>176</v>
      </c>
      <c r="D66" s="27" t="s">
        <v>176</v>
      </c>
      <c r="E66" s="27" t="s">
        <v>184</v>
      </c>
      <c r="F66" s="27" t="s">
        <v>185</v>
      </c>
      <c r="G66" s="27" t="s">
        <v>185</v>
      </c>
    </row>
    <row r="67" spans="1:7">
      <c r="A67" s="36" t="s">
        <v>261</v>
      </c>
      <c r="B67" s="27" t="s">
        <v>176</v>
      </c>
      <c r="C67" s="27" t="s">
        <v>176</v>
      </c>
      <c r="D67" s="27" t="s">
        <v>176</v>
      </c>
      <c r="E67" s="27" t="s">
        <v>184</v>
      </c>
      <c r="F67" s="27" t="s">
        <v>185</v>
      </c>
      <c r="G67" s="27" t="s">
        <v>185</v>
      </c>
    </row>
    <row r="68" spans="1:7">
      <c r="A68" s="36" t="s">
        <v>262</v>
      </c>
      <c r="B68" s="27" t="s">
        <v>176</v>
      </c>
      <c r="C68" s="27" t="s">
        <v>176</v>
      </c>
      <c r="D68" s="27" t="s">
        <v>176</v>
      </c>
      <c r="E68" s="27" t="s">
        <v>184</v>
      </c>
      <c r="F68" s="27" t="s">
        <v>185</v>
      </c>
      <c r="G68" s="27" t="s">
        <v>185</v>
      </c>
    </row>
    <row r="69" spans="1:7">
      <c r="A69" s="36" t="s">
        <v>263</v>
      </c>
      <c r="B69" s="27" t="s">
        <v>176</v>
      </c>
      <c r="C69" s="27" t="s">
        <v>176</v>
      </c>
      <c r="D69" s="27" t="s">
        <v>176</v>
      </c>
      <c r="E69" s="27" t="s">
        <v>184</v>
      </c>
      <c r="F69" s="27" t="s">
        <v>185</v>
      </c>
      <c r="G69" s="27" t="s">
        <v>185</v>
      </c>
    </row>
    <row r="70" spans="1:7">
      <c r="A70" s="36" t="s">
        <v>264</v>
      </c>
      <c r="B70" s="27" t="s">
        <v>176</v>
      </c>
      <c r="C70" s="27" t="s">
        <v>176</v>
      </c>
      <c r="D70" s="27" t="s">
        <v>176</v>
      </c>
      <c r="E70" s="27" t="s">
        <v>184</v>
      </c>
      <c r="F70" s="27" t="s">
        <v>185</v>
      </c>
      <c r="G70" s="27" t="s">
        <v>185</v>
      </c>
    </row>
    <row r="71" spans="1:7">
      <c r="A71" s="36" t="s">
        <v>265</v>
      </c>
      <c r="B71" s="87" t="s">
        <v>176</v>
      </c>
      <c r="C71" s="87" t="s">
        <v>176</v>
      </c>
      <c r="D71" s="87" t="s">
        <v>176</v>
      </c>
      <c r="E71" s="87" t="s">
        <v>184</v>
      </c>
      <c r="F71" s="87" t="s">
        <v>185</v>
      </c>
      <c r="G71" s="87" t="s">
        <v>185</v>
      </c>
    </row>
    <row r="72" spans="1:7">
      <c r="A72" s="36" t="s">
        <v>268</v>
      </c>
      <c r="B72" s="27" t="s">
        <v>176</v>
      </c>
      <c r="C72" s="27" t="s">
        <v>176</v>
      </c>
      <c r="D72" s="27" t="s">
        <v>176</v>
      </c>
      <c r="E72" s="27" t="s">
        <v>184</v>
      </c>
      <c r="F72" s="27" t="s">
        <v>185</v>
      </c>
      <c r="G72" s="27" t="s">
        <v>185</v>
      </c>
    </row>
    <row r="73" spans="1:7">
      <c r="A73" s="36" t="s">
        <v>269</v>
      </c>
      <c r="B73" s="27" t="s">
        <v>176</v>
      </c>
      <c r="C73" s="27" t="s">
        <v>176</v>
      </c>
      <c r="D73" s="27" t="s">
        <v>176</v>
      </c>
      <c r="E73" s="27" t="s">
        <v>184</v>
      </c>
      <c r="F73" s="27" t="s">
        <v>185</v>
      </c>
      <c r="G73" s="27" t="s">
        <v>185</v>
      </c>
    </row>
    <row r="74" spans="1:7">
      <c r="A74" s="36" t="s">
        <v>270</v>
      </c>
      <c r="B74" s="27" t="s">
        <v>176</v>
      </c>
      <c r="C74" s="27" t="s">
        <v>176</v>
      </c>
      <c r="D74" s="27" t="s">
        <v>176</v>
      </c>
      <c r="E74" s="27" t="s">
        <v>184</v>
      </c>
      <c r="F74" s="27" t="s">
        <v>185</v>
      </c>
      <c r="G74" s="27" t="s">
        <v>185</v>
      </c>
    </row>
    <row r="75" spans="1:7">
      <c r="A75" s="36" t="s">
        <v>271</v>
      </c>
      <c r="B75" s="27">
        <v>0.49</v>
      </c>
      <c r="C75" s="27">
        <v>0.95</v>
      </c>
      <c r="D75" s="27" t="s">
        <v>176</v>
      </c>
      <c r="E75" s="27" t="s">
        <v>184</v>
      </c>
      <c r="F75" s="27">
        <v>0.28000000000000003</v>
      </c>
      <c r="G75" s="27">
        <v>0.28000000000000003</v>
      </c>
    </row>
    <row r="76" spans="1:7">
      <c r="A76" s="36" t="s">
        <v>272</v>
      </c>
      <c r="B76" s="27" t="s">
        <v>176</v>
      </c>
      <c r="C76" s="27" t="s">
        <v>176</v>
      </c>
      <c r="D76" s="27" t="s">
        <v>176</v>
      </c>
      <c r="E76" s="27" t="s">
        <v>184</v>
      </c>
      <c r="F76" s="27" t="s">
        <v>185</v>
      </c>
      <c r="G76" s="27" t="s">
        <v>185</v>
      </c>
    </row>
    <row r="77" spans="1:7">
      <c r="A77" s="180" t="s">
        <v>274</v>
      </c>
      <c r="B77" s="27" t="s">
        <v>176</v>
      </c>
      <c r="C77" s="27" t="s">
        <v>176</v>
      </c>
      <c r="D77" s="27" t="s">
        <v>176</v>
      </c>
      <c r="E77" s="27" t="s">
        <v>184</v>
      </c>
      <c r="F77" s="27" t="s">
        <v>185</v>
      </c>
      <c r="G77" s="27" t="s">
        <v>185</v>
      </c>
    </row>
    <row r="78" spans="1:7">
      <c r="A78" s="98" t="s">
        <v>275</v>
      </c>
      <c r="B78" s="155"/>
      <c r="C78" s="155"/>
      <c r="D78" s="155"/>
      <c r="E78" s="155"/>
      <c r="F78" s="155"/>
      <c r="G78" s="155"/>
    </row>
    <row r="79" spans="1:7">
      <c r="A79" s="36" t="s">
        <v>276</v>
      </c>
      <c r="B79" s="27" t="s">
        <v>176</v>
      </c>
      <c r="C79" s="27" t="s">
        <v>176</v>
      </c>
      <c r="D79" s="27" t="s">
        <v>176</v>
      </c>
      <c r="E79" s="27" t="s">
        <v>184</v>
      </c>
      <c r="F79" s="27" t="s">
        <v>185</v>
      </c>
      <c r="G79" s="27" t="s">
        <v>185</v>
      </c>
    </row>
    <row r="80" spans="1:7">
      <c r="A80" s="36" t="s">
        <v>277</v>
      </c>
      <c r="B80" s="87" t="s">
        <v>176</v>
      </c>
      <c r="C80" s="87" t="s">
        <v>176</v>
      </c>
      <c r="D80" s="87" t="s">
        <v>176</v>
      </c>
      <c r="E80" s="87" t="s">
        <v>184</v>
      </c>
      <c r="F80" s="87" t="s">
        <v>185</v>
      </c>
      <c r="G80" s="87" t="s">
        <v>185</v>
      </c>
    </row>
    <row r="81" spans="1:7">
      <c r="A81" s="36" t="s">
        <v>278</v>
      </c>
      <c r="B81" s="27" t="s">
        <v>176</v>
      </c>
      <c r="C81" s="27" t="s">
        <v>176</v>
      </c>
      <c r="D81" s="27" t="s">
        <v>176</v>
      </c>
      <c r="E81" s="27" t="s">
        <v>184</v>
      </c>
      <c r="F81" s="27" t="s">
        <v>185</v>
      </c>
      <c r="G81" s="27" t="s">
        <v>185</v>
      </c>
    </row>
    <row r="82" spans="1:7">
      <c r="A82" s="36" t="s">
        <v>279</v>
      </c>
      <c r="B82" s="27" t="s">
        <v>176</v>
      </c>
      <c r="C82" s="27" t="s">
        <v>176</v>
      </c>
      <c r="D82" s="27" t="s">
        <v>176</v>
      </c>
      <c r="E82" s="27" t="s">
        <v>184</v>
      </c>
      <c r="F82" s="27" t="s">
        <v>185</v>
      </c>
      <c r="G82" s="27" t="s">
        <v>185</v>
      </c>
    </row>
    <row r="83" spans="1:7">
      <c r="A83" s="36" t="s">
        <v>280</v>
      </c>
      <c r="B83" s="27" t="s">
        <v>176</v>
      </c>
      <c r="C83" s="27" t="s">
        <v>176</v>
      </c>
      <c r="D83" s="27" t="s">
        <v>176</v>
      </c>
      <c r="E83" s="27" t="s">
        <v>184</v>
      </c>
      <c r="F83" s="27" t="s">
        <v>185</v>
      </c>
      <c r="G83" s="27" t="s">
        <v>185</v>
      </c>
    </row>
    <row r="84" spans="1:7">
      <c r="A84" s="36" t="s">
        <v>281</v>
      </c>
      <c r="B84" s="27" t="s">
        <v>176</v>
      </c>
      <c r="C84" s="27" t="s">
        <v>176</v>
      </c>
      <c r="D84" s="27">
        <v>0.1</v>
      </c>
      <c r="E84" s="27" t="s">
        <v>184</v>
      </c>
      <c r="F84" s="27" t="s">
        <v>185</v>
      </c>
      <c r="G84" s="27" t="s">
        <v>185</v>
      </c>
    </row>
    <row r="85" spans="1:7">
      <c r="A85" s="36" t="s">
        <v>282</v>
      </c>
      <c r="B85" s="27" t="s">
        <v>176</v>
      </c>
      <c r="C85" s="27" t="s">
        <v>176</v>
      </c>
      <c r="D85" s="27" t="s">
        <v>176</v>
      </c>
      <c r="E85" s="27" t="s">
        <v>184</v>
      </c>
      <c r="F85" s="27" t="s">
        <v>185</v>
      </c>
      <c r="G85" s="27" t="s">
        <v>185</v>
      </c>
    </row>
    <row r="86" spans="1:7">
      <c r="A86" s="36" t="s">
        <v>283</v>
      </c>
      <c r="B86" s="27" t="s">
        <v>176</v>
      </c>
      <c r="C86" s="27" t="s">
        <v>176</v>
      </c>
      <c r="D86" s="27" t="s">
        <v>176</v>
      </c>
      <c r="E86" s="27" t="s">
        <v>184</v>
      </c>
      <c r="F86" s="27" t="s">
        <v>185</v>
      </c>
      <c r="G86" s="27" t="s">
        <v>185</v>
      </c>
    </row>
    <row r="87" spans="1:7">
      <c r="A87" s="36" t="s">
        <v>284</v>
      </c>
      <c r="B87" s="27" t="s">
        <v>176</v>
      </c>
      <c r="C87" s="27" t="s">
        <v>176</v>
      </c>
      <c r="D87" s="27" t="s">
        <v>176</v>
      </c>
      <c r="E87" s="27" t="s">
        <v>184</v>
      </c>
      <c r="F87" s="27" t="s">
        <v>185</v>
      </c>
      <c r="G87" s="27" t="s">
        <v>185</v>
      </c>
    </row>
    <row r="88" spans="1:7">
      <c r="A88" s="36" t="s">
        <v>285</v>
      </c>
      <c r="B88" s="27" t="s">
        <v>176</v>
      </c>
      <c r="C88" s="27" t="s">
        <v>176</v>
      </c>
      <c r="D88" s="27" t="s">
        <v>176</v>
      </c>
      <c r="E88" s="27" t="s">
        <v>184</v>
      </c>
      <c r="F88" s="27" t="s">
        <v>185</v>
      </c>
      <c r="G88" s="27" t="s">
        <v>185</v>
      </c>
    </row>
    <row r="89" spans="1:7">
      <c r="A89" s="36" t="s">
        <v>286</v>
      </c>
      <c r="B89" s="27" t="s">
        <v>176</v>
      </c>
      <c r="C89" s="27" t="s">
        <v>176</v>
      </c>
      <c r="D89" s="27" t="s">
        <v>176</v>
      </c>
      <c r="E89" s="27" t="s">
        <v>184</v>
      </c>
      <c r="F89" s="27" t="s">
        <v>185</v>
      </c>
      <c r="G89" s="27" t="s">
        <v>185</v>
      </c>
    </row>
    <row r="90" spans="1:7">
      <c r="A90" s="36" t="s">
        <v>287</v>
      </c>
      <c r="B90" s="27" t="s">
        <v>176</v>
      </c>
      <c r="C90" s="27" t="s">
        <v>176</v>
      </c>
      <c r="D90" s="27" t="s">
        <v>176</v>
      </c>
      <c r="E90" s="27" t="s">
        <v>184</v>
      </c>
      <c r="F90" s="27" t="s">
        <v>185</v>
      </c>
      <c r="G90" s="27" t="s">
        <v>185</v>
      </c>
    </row>
    <row r="91" spans="1:7">
      <c r="A91" s="36" t="s">
        <v>288</v>
      </c>
      <c r="B91" s="27" t="s">
        <v>176</v>
      </c>
      <c r="C91" s="27" t="s">
        <v>176</v>
      </c>
      <c r="D91" s="27" t="s">
        <v>176</v>
      </c>
      <c r="E91" s="27" t="s">
        <v>184</v>
      </c>
      <c r="F91" s="27" t="s">
        <v>185</v>
      </c>
      <c r="G91" s="27" t="s">
        <v>185</v>
      </c>
    </row>
    <row r="92" spans="1:7">
      <c r="A92" s="36" t="s">
        <v>289</v>
      </c>
      <c r="B92" s="27" t="s">
        <v>176</v>
      </c>
      <c r="C92" s="27" t="s">
        <v>176</v>
      </c>
      <c r="D92" s="27" t="s">
        <v>176</v>
      </c>
      <c r="E92" s="27" t="s">
        <v>184</v>
      </c>
      <c r="F92" s="27" t="s">
        <v>185</v>
      </c>
      <c r="G92" s="27" t="s">
        <v>185</v>
      </c>
    </row>
    <row r="93" spans="1:7">
      <c r="A93" s="36" t="s">
        <v>290</v>
      </c>
      <c r="B93" s="87" t="s">
        <v>176</v>
      </c>
      <c r="C93" s="87" t="s">
        <v>176</v>
      </c>
      <c r="D93" s="87" t="s">
        <v>176</v>
      </c>
      <c r="E93" s="87" t="s">
        <v>184</v>
      </c>
      <c r="F93" s="87" t="s">
        <v>185</v>
      </c>
      <c r="G93" s="87" t="s">
        <v>185</v>
      </c>
    </row>
    <row r="94" spans="1:7">
      <c r="A94" s="36" t="s">
        <v>291</v>
      </c>
      <c r="B94" s="27" t="s">
        <v>176</v>
      </c>
      <c r="C94" s="27" t="s">
        <v>176</v>
      </c>
      <c r="D94" s="27" t="s">
        <v>176</v>
      </c>
      <c r="E94" s="27" t="s">
        <v>184</v>
      </c>
      <c r="F94" s="27" t="s">
        <v>185</v>
      </c>
      <c r="G94" s="27" t="s">
        <v>185</v>
      </c>
    </row>
    <row r="95" spans="1:7">
      <c r="A95" s="36" t="s">
        <v>292</v>
      </c>
      <c r="B95" s="27" t="s">
        <v>176</v>
      </c>
      <c r="C95" s="27" t="s">
        <v>176</v>
      </c>
      <c r="D95" s="27" t="s">
        <v>176</v>
      </c>
      <c r="E95" s="27" t="s">
        <v>184</v>
      </c>
      <c r="F95" s="27" t="s">
        <v>185</v>
      </c>
      <c r="G95" s="27" t="s">
        <v>185</v>
      </c>
    </row>
    <row r="96" spans="1:7">
      <c r="A96" s="36" t="s">
        <v>293</v>
      </c>
      <c r="B96" s="27" t="s">
        <v>176</v>
      </c>
      <c r="C96" s="27" t="s">
        <v>176</v>
      </c>
      <c r="D96" s="27" t="s">
        <v>176</v>
      </c>
      <c r="E96" s="27" t="s">
        <v>184</v>
      </c>
      <c r="F96" s="27" t="s">
        <v>185</v>
      </c>
      <c r="G96" s="27" t="s">
        <v>185</v>
      </c>
    </row>
    <row r="97" spans="1:7">
      <c r="A97" s="36" t="s">
        <v>294</v>
      </c>
      <c r="B97" s="87" t="s">
        <v>176</v>
      </c>
      <c r="C97" s="87" t="s">
        <v>176</v>
      </c>
      <c r="D97" s="87" t="s">
        <v>176</v>
      </c>
      <c r="E97" s="87" t="s">
        <v>184</v>
      </c>
      <c r="F97" s="87" t="s">
        <v>185</v>
      </c>
      <c r="G97" s="87" t="s">
        <v>185</v>
      </c>
    </row>
    <row r="98" spans="1:7">
      <c r="A98" s="36" t="s">
        <v>295</v>
      </c>
      <c r="B98" s="27" t="s">
        <v>176</v>
      </c>
      <c r="C98" s="27" t="s">
        <v>176</v>
      </c>
      <c r="D98" s="27" t="s">
        <v>176</v>
      </c>
      <c r="E98" s="27" t="s">
        <v>184</v>
      </c>
      <c r="F98" s="27" t="s">
        <v>185</v>
      </c>
      <c r="G98" s="27" t="s">
        <v>185</v>
      </c>
    </row>
    <row r="99" spans="1:7">
      <c r="A99" s="36" t="s">
        <v>296</v>
      </c>
      <c r="B99" s="27" t="s">
        <v>176</v>
      </c>
      <c r="C99" s="27" t="s">
        <v>176</v>
      </c>
      <c r="D99" s="27" t="s">
        <v>176</v>
      </c>
      <c r="E99" s="27" t="s">
        <v>184</v>
      </c>
      <c r="F99" s="27" t="s">
        <v>185</v>
      </c>
      <c r="G99" s="27" t="s">
        <v>185</v>
      </c>
    </row>
    <row r="100" spans="1:7">
      <c r="A100" s="36" t="s">
        <v>297</v>
      </c>
      <c r="B100" s="27" t="s">
        <v>176</v>
      </c>
      <c r="C100" s="27" t="s">
        <v>176</v>
      </c>
      <c r="D100" s="27" t="s">
        <v>176</v>
      </c>
      <c r="E100" s="27" t="s">
        <v>184</v>
      </c>
      <c r="F100" s="27" t="s">
        <v>185</v>
      </c>
      <c r="G100" s="27" t="s">
        <v>185</v>
      </c>
    </row>
    <row r="101" spans="1:7">
      <c r="A101" s="180" t="s">
        <v>299</v>
      </c>
      <c r="B101" s="24" t="s">
        <v>176</v>
      </c>
      <c r="C101" s="24" t="s">
        <v>176</v>
      </c>
      <c r="D101" s="24">
        <v>0.14000000000000001</v>
      </c>
      <c r="E101" s="24">
        <v>0.72</v>
      </c>
      <c r="F101" s="24">
        <v>0.11</v>
      </c>
      <c r="G101" s="24">
        <v>0.83</v>
      </c>
    </row>
    <row r="102" spans="1:7">
      <c r="A102" s="98" t="s">
        <v>300</v>
      </c>
      <c r="B102" s="155"/>
      <c r="C102" s="155"/>
      <c r="D102" s="155"/>
      <c r="E102" s="155"/>
      <c r="F102" s="155"/>
      <c r="G102" s="155"/>
    </row>
    <row r="103" spans="1:7">
      <c r="A103" s="36" t="s">
        <v>301</v>
      </c>
      <c r="B103" s="27" t="s">
        <v>176</v>
      </c>
      <c r="C103" s="27" t="s">
        <v>176</v>
      </c>
      <c r="D103" s="27" t="s">
        <v>176</v>
      </c>
      <c r="E103" s="27" t="s">
        <v>184</v>
      </c>
      <c r="F103" s="27" t="s">
        <v>185</v>
      </c>
      <c r="G103" s="27" t="s">
        <v>185</v>
      </c>
    </row>
    <row r="104" spans="1:7">
      <c r="A104" s="36" t="s">
        <v>302</v>
      </c>
      <c r="B104" s="87" t="s">
        <v>176</v>
      </c>
      <c r="C104" s="87" t="s">
        <v>176</v>
      </c>
      <c r="D104" s="87" t="s">
        <v>176</v>
      </c>
      <c r="E104" s="87" t="s">
        <v>184</v>
      </c>
      <c r="F104" s="87" t="s">
        <v>185</v>
      </c>
      <c r="G104" s="87" t="s">
        <v>185</v>
      </c>
    </row>
    <row r="105" spans="1:7">
      <c r="A105" s="36" t="s">
        <v>303</v>
      </c>
      <c r="B105" s="27">
        <v>0.06</v>
      </c>
      <c r="C105" s="27">
        <v>0.1</v>
      </c>
      <c r="D105" s="27" t="s">
        <v>176</v>
      </c>
      <c r="E105" s="27" t="s">
        <v>184</v>
      </c>
      <c r="F105" s="27">
        <v>0.08</v>
      </c>
      <c r="G105" s="27">
        <f>F105</f>
        <v>0.08</v>
      </c>
    </row>
    <row r="106" spans="1:7">
      <c r="A106" s="36" t="s">
        <v>304</v>
      </c>
      <c r="B106" s="27" t="s">
        <v>176</v>
      </c>
      <c r="C106" s="27" t="s">
        <v>176</v>
      </c>
      <c r="D106" s="27" t="s">
        <v>176</v>
      </c>
      <c r="E106" s="27" t="s">
        <v>184</v>
      </c>
      <c r="F106" s="27" t="s">
        <v>185</v>
      </c>
      <c r="G106" s="27" t="s">
        <v>185</v>
      </c>
    </row>
    <row r="107" spans="1:7">
      <c r="A107" s="36" t="s">
        <v>306</v>
      </c>
      <c r="B107" s="87" t="s">
        <v>162</v>
      </c>
      <c r="C107" s="87" t="s">
        <v>162</v>
      </c>
      <c r="D107" s="87" t="s">
        <v>162</v>
      </c>
      <c r="E107" s="87" t="s">
        <v>162</v>
      </c>
      <c r="F107" s="87" t="s">
        <v>162</v>
      </c>
      <c r="G107" s="87" t="s">
        <v>162</v>
      </c>
    </row>
    <row r="108" spans="1:7">
      <c r="A108" s="36" t="s">
        <v>307</v>
      </c>
      <c r="B108" s="87" t="s">
        <v>176</v>
      </c>
      <c r="C108" s="87" t="s">
        <v>176</v>
      </c>
      <c r="D108" s="87" t="s">
        <v>176</v>
      </c>
      <c r="E108" s="87" t="s">
        <v>184</v>
      </c>
      <c r="F108" s="87" t="s">
        <v>185</v>
      </c>
      <c r="G108" s="87" t="s">
        <v>185</v>
      </c>
    </row>
    <row r="109" spans="1:7">
      <c r="A109" s="36" t="s">
        <v>309</v>
      </c>
      <c r="B109" s="27" t="s">
        <v>176</v>
      </c>
      <c r="C109" s="27" t="s">
        <v>176</v>
      </c>
      <c r="D109" s="27" t="s">
        <v>176</v>
      </c>
      <c r="E109" s="27" t="s">
        <v>184</v>
      </c>
      <c r="F109" s="27" t="s">
        <v>185</v>
      </c>
      <c r="G109" s="27" t="s">
        <v>185</v>
      </c>
    </row>
    <row r="110" spans="1:7">
      <c r="A110" s="36" t="s">
        <v>310</v>
      </c>
      <c r="B110" s="27" t="s">
        <v>162</v>
      </c>
      <c r="C110" s="27" t="s">
        <v>162</v>
      </c>
      <c r="D110" s="27" t="s">
        <v>162</v>
      </c>
      <c r="E110" s="27" t="s">
        <v>162</v>
      </c>
      <c r="F110" s="27" t="s">
        <v>162</v>
      </c>
      <c r="G110" s="27" t="s">
        <v>162</v>
      </c>
    </row>
    <row r="111" spans="1:7">
      <c r="A111" s="36" t="s">
        <v>312</v>
      </c>
      <c r="B111" s="27" t="s">
        <v>162</v>
      </c>
      <c r="C111" s="27" t="s">
        <v>162</v>
      </c>
      <c r="D111" s="27" t="s">
        <v>162</v>
      </c>
      <c r="E111" s="27" t="s">
        <v>162</v>
      </c>
      <c r="F111" s="27" t="s">
        <v>162</v>
      </c>
      <c r="G111" s="27" t="s">
        <v>162</v>
      </c>
    </row>
    <row r="112" spans="1:7">
      <c r="A112" s="36" t="s">
        <v>315</v>
      </c>
      <c r="B112" s="27" t="s">
        <v>176</v>
      </c>
      <c r="C112" s="27" t="s">
        <v>176</v>
      </c>
      <c r="D112" s="27" t="s">
        <v>176</v>
      </c>
      <c r="E112" s="27" t="s">
        <v>184</v>
      </c>
      <c r="F112" s="27" t="s">
        <v>185</v>
      </c>
      <c r="G112" s="27" t="s">
        <v>185</v>
      </c>
    </row>
    <row r="113" spans="1:7">
      <c r="A113" s="36" t="s">
        <v>316</v>
      </c>
      <c r="B113" s="27" t="s">
        <v>162</v>
      </c>
      <c r="C113" s="27" t="s">
        <v>162</v>
      </c>
      <c r="D113" s="27" t="s">
        <v>162</v>
      </c>
      <c r="E113" s="27" t="s">
        <v>162</v>
      </c>
      <c r="F113" s="27" t="s">
        <v>162</v>
      </c>
      <c r="G113" s="27" t="s">
        <v>162</v>
      </c>
    </row>
    <row r="114" spans="1:7">
      <c r="A114" s="180" t="s">
        <v>319</v>
      </c>
      <c r="B114" s="24" t="s">
        <v>162</v>
      </c>
      <c r="C114" s="24" t="s">
        <v>162</v>
      </c>
      <c r="D114" s="24" t="s">
        <v>162</v>
      </c>
      <c r="E114" s="24" t="s">
        <v>162</v>
      </c>
      <c r="F114" s="24" t="s">
        <v>162</v>
      </c>
      <c r="G114" s="24" t="s">
        <v>162</v>
      </c>
    </row>
    <row r="115" spans="1:7">
      <c r="A115" s="98" t="s">
        <v>320</v>
      </c>
      <c r="B115" s="24"/>
      <c r="C115" s="24"/>
      <c r="D115" s="24"/>
      <c r="E115" s="24"/>
      <c r="F115" s="24"/>
      <c r="G115" s="24"/>
    </row>
    <row r="116" spans="1:7">
      <c r="A116" s="36" t="s">
        <v>321</v>
      </c>
      <c r="B116" s="27" t="s">
        <v>162</v>
      </c>
      <c r="C116" s="27" t="s">
        <v>162</v>
      </c>
      <c r="D116" s="27" t="s">
        <v>162</v>
      </c>
      <c r="E116" s="27" t="s">
        <v>162</v>
      </c>
      <c r="F116" s="27" t="s">
        <v>162</v>
      </c>
      <c r="G116" s="27" t="s">
        <v>162</v>
      </c>
    </row>
    <row r="117" spans="1:7">
      <c r="A117" s="36" t="s">
        <v>322</v>
      </c>
      <c r="B117" s="27">
        <v>0.22</v>
      </c>
      <c r="C117" s="27">
        <v>1.56</v>
      </c>
      <c r="D117" s="27">
        <v>0.26</v>
      </c>
      <c r="E117" s="27">
        <v>0.95</v>
      </c>
      <c r="F117" s="27">
        <v>0.46</v>
      </c>
      <c r="G117" s="27">
        <f>F117+E117</f>
        <v>1.41</v>
      </c>
    </row>
    <row r="118" spans="1:7">
      <c r="A118" s="36" t="s">
        <v>323</v>
      </c>
      <c r="B118" s="27" t="s">
        <v>176</v>
      </c>
      <c r="C118" s="27" t="s">
        <v>176</v>
      </c>
      <c r="D118" s="27" t="s">
        <v>176</v>
      </c>
      <c r="E118" s="27" t="s">
        <v>184</v>
      </c>
      <c r="F118" s="27" t="s">
        <v>185</v>
      </c>
      <c r="G118" s="27" t="s">
        <v>185</v>
      </c>
    </row>
    <row r="119" spans="1:7">
      <c r="A119" s="180" t="s">
        <v>324</v>
      </c>
      <c r="B119" s="24" t="s">
        <v>176</v>
      </c>
      <c r="C119" s="24">
        <v>0.06</v>
      </c>
      <c r="D119" s="183">
        <v>0.1</v>
      </c>
      <c r="E119" s="24">
        <v>0.42</v>
      </c>
      <c r="F119" s="24">
        <v>0.09</v>
      </c>
      <c r="G119" s="24">
        <f>F119+E119</f>
        <v>0.51</v>
      </c>
    </row>
  </sheetData>
  <mergeCells count="1">
    <mergeCell ref="A1:G1"/>
  </mergeCells>
  <conditionalFormatting sqref="B10 B12 B14 B23:B24 B26:B27 B32:B33 B35 B37 B41:B43 B45:B46 B48 B54:B55 B58 B75">
    <cfRule type="cellIs" dxfId="6" priority="3" operator="greaterThan">
      <formula>5</formula>
    </cfRule>
  </conditionalFormatting>
  <conditionalFormatting sqref="C10 C12 C14:C15 C23:C35 C37:C38 C41:C43 C45:C46 C48 C51 C54:C55 C58 C75">
    <cfRule type="cellIs" dxfId="5" priority="2" operator="greaterThan">
      <formula>1000</formula>
    </cfRule>
  </conditionalFormatting>
  <conditionalFormatting sqref="D10 D12 D23 D26:D28 D30:D37 D40:D43 D45:D48 D51 D54:D55 D57:D58 D101">
    <cfRule type="cellIs" dxfId="4" priority="1" operator="greaterThan">
      <formula>700</formula>
    </cfRule>
  </conditionalFormatting>
  <pageMargins left="0.7" right="0.7" top="0.75" bottom="0.75" header="0.3" footer="0.3"/>
  <pageSetup fitToHeight="10"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9B8A9-06C2-BF45-ABBA-86D66910897C}">
  <sheetPr>
    <pageSetUpPr fitToPage="1"/>
  </sheetPr>
  <dimension ref="A1:K119"/>
  <sheetViews>
    <sheetView workbookViewId="0">
      <selection activeCell="O32" sqref="O32"/>
    </sheetView>
  </sheetViews>
  <sheetFormatPr defaultColWidth="11.42578125" defaultRowHeight="15"/>
  <cols>
    <col min="1" max="1" width="17" bestFit="1" customWidth="1"/>
    <col min="6" max="6" width="13" bestFit="1" customWidth="1"/>
  </cols>
  <sheetData>
    <row r="1" spans="1:11" ht="17.100000000000001">
      <c r="A1" s="238" t="s">
        <v>9</v>
      </c>
      <c r="B1" s="238"/>
      <c r="C1" s="238"/>
      <c r="D1" s="238"/>
      <c r="E1" s="238"/>
      <c r="F1" s="238"/>
      <c r="G1" s="238"/>
      <c r="H1" s="238"/>
      <c r="I1" s="238"/>
      <c r="J1" s="238"/>
      <c r="K1" s="238"/>
    </row>
    <row r="2" spans="1:11" ht="17.100000000000001">
      <c r="A2" s="3"/>
      <c r="B2" s="5" t="s">
        <v>68</v>
      </c>
      <c r="C2" s="4" t="s">
        <v>69</v>
      </c>
      <c r="D2" s="4" t="s">
        <v>70</v>
      </c>
      <c r="E2" s="4" t="s">
        <v>71</v>
      </c>
      <c r="F2" s="3" t="s">
        <v>72</v>
      </c>
      <c r="G2" s="21" t="s">
        <v>83</v>
      </c>
      <c r="H2" s="4" t="s">
        <v>84</v>
      </c>
      <c r="I2" s="4" t="s">
        <v>85</v>
      </c>
      <c r="J2" s="4" t="s">
        <v>86</v>
      </c>
      <c r="K2" s="4" t="s">
        <v>87</v>
      </c>
    </row>
    <row r="3" spans="1:11">
      <c r="A3" s="34" t="s">
        <v>88</v>
      </c>
      <c r="B3" s="35" t="s">
        <v>96</v>
      </c>
      <c r="C3" s="27" t="s">
        <v>96</v>
      </c>
      <c r="D3" s="27" t="s">
        <v>96</v>
      </c>
      <c r="E3" s="27" t="s">
        <v>96</v>
      </c>
      <c r="F3" s="34" t="s">
        <v>105</v>
      </c>
      <c r="G3" s="37" t="s">
        <v>91</v>
      </c>
    </row>
    <row r="4" spans="1:11">
      <c r="A4" s="3"/>
      <c r="B4" s="5"/>
      <c r="C4" s="4"/>
      <c r="D4" s="4"/>
      <c r="E4" s="19"/>
      <c r="F4" s="20"/>
      <c r="G4" s="54"/>
      <c r="H4" s="55"/>
      <c r="I4" s="56"/>
      <c r="J4" s="55"/>
      <c r="K4" s="55"/>
    </row>
    <row r="5" spans="1:11">
      <c r="A5" s="57"/>
      <c r="B5" s="63"/>
      <c r="C5" s="58"/>
      <c r="D5" s="58"/>
      <c r="E5" s="67"/>
      <c r="F5" s="57"/>
      <c r="G5" s="71"/>
      <c r="H5" s="24"/>
      <c r="I5" s="24"/>
      <c r="J5" s="24"/>
      <c r="K5" s="24"/>
    </row>
    <row r="6" spans="1:11">
      <c r="A6" s="86" t="s">
        <v>134</v>
      </c>
      <c r="B6" s="35"/>
      <c r="C6" s="27"/>
      <c r="D6" s="27"/>
      <c r="E6" s="27"/>
      <c r="F6" s="34"/>
      <c r="G6" s="54"/>
      <c r="H6" s="27"/>
      <c r="I6" s="27"/>
      <c r="J6" s="27"/>
      <c r="K6" s="27"/>
    </row>
    <row r="7" spans="1:11" ht="17.100000000000001">
      <c r="A7" s="88" t="s">
        <v>135</v>
      </c>
      <c r="B7" s="35"/>
      <c r="C7" s="27"/>
      <c r="D7" s="27"/>
      <c r="E7" s="27"/>
      <c r="F7" s="34"/>
      <c r="G7" s="95" t="s">
        <v>150</v>
      </c>
      <c r="H7" s="27"/>
      <c r="I7" s="27"/>
      <c r="J7" s="27"/>
      <c r="K7" s="27"/>
    </row>
    <row r="8" spans="1:11">
      <c r="A8" s="34"/>
      <c r="B8" s="35"/>
      <c r="C8" s="27"/>
      <c r="D8" s="27"/>
      <c r="E8" s="27"/>
      <c r="F8" s="34"/>
      <c r="G8" s="80"/>
      <c r="H8" s="27"/>
      <c r="I8" s="27"/>
      <c r="J8" s="27"/>
      <c r="K8" s="24"/>
    </row>
    <row r="9" spans="1:11">
      <c r="A9" s="98" t="s">
        <v>153</v>
      </c>
      <c r="B9" s="105"/>
      <c r="C9" s="102"/>
      <c r="D9" s="102"/>
      <c r="E9" s="99"/>
      <c r="F9" s="98"/>
      <c r="G9" s="113"/>
      <c r="H9" s="102"/>
      <c r="I9" s="102"/>
      <c r="J9" s="102"/>
      <c r="K9" s="102"/>
    </row>
    <row r="10" spans="1:11">
      <c r="A10" s="36" t="s">
        <v>154</v>
      </c>
      <c r="B10" s="129">
        <v>12.53175250102691</v>
      </c>
      <c r="C10" s="130">
        <v>11.956364615437357</v>
      </c>
      <c r="D10" s="130">
        <v>-0.57538788558955289</v>
      </c>
      <c r="E10" s="130">
        <v>24.488117116464267</v>
      </c>
      <c r="F10" s="131">
        <v>-2.3496616046592589</v>
      </c>
      <c r="G10" s="133">
        <v>665.5687195415851</v>
      </c>
      <c r="H10" s="87" t="s">
        <v>164</v>
      </c>
      <c r="I10" s="87">
        <v>1.18</v>
      </c>
      <c r="J10" s="87">
        <v>1.24</v>
      </c>
      <c r="K10" s="27">
        <v>0.66</v>
      </c>
    </row>
    <row r="11" spans="1:11">
      <c r="A11" s="36" t="s">
        <v>165</v>
      </c>
      <c r="B11" s="129">
        <v>5.5875131582198598</v>
      </c>
      <c r="C11" s="130">
        <v>6.4058862710185123</v>
      </c>
      <c r="D11" s="130">
        <v>0.81837311279865244</v>
      </c>
      <c r="E11" s="130">
        <v>11.993399429238373</v>
      </c>
      <c r="F11" s="136">
        <v>6.8235292056025711</v>
      </c>
      <c r="G11" s="133">
        <v>312.08421873742122</v>
      </c>
      <c r="H11" s="87" t="s">
        <v>164</v>
      </c>
      <c r="I11" s="87">
        <v>1.05</v>
      </c>
      <c r="J11" s="27">
        <v>0.92</v>
      </c>
      <c r="K11" s="27">
        <v>0.51</v>
      </c>
    </row>
    <row r="12" spans="1:11">
      <c r="A12" s="36" t="s">
        <v>169</v>
      </c>
      <c r="B12" s="129">
        <v>4.2963874002069238</v>
      </c>
      <c r="C12" s="130">
        <v>5.4692302774028825</v>
      </c>
      <c r="D12" s="130">
        <v>1.1728428771959587</v>
      </c>
      <c r="E12" s="130">
        <v>9.7656176776098071</v>
      </c>
      <c r="F12" s="136">
        <v>12.009920067677879</v>
      </c>
      <c r="G12" s="133">
        <v>251.89798706818496</v>
      </c>
      <c r="H12" s="87" t="s">
        <v>164</v>
      </c>
      <c r="I12" s="87">
        <v>1.0900000000000001</v>
      </c>
      <c r="J12" s="87">
        <v>0.86</v>
      </c>
      <c r="K12" s="87">
        <v>0.5</v>
      </c>
    </row>
    <row r="13" spans="1:11" ht="17.100000000000001">
      <c r="A13" s="36" t="s">
        <v>171</v>
      </c>
      <c r="B13" s="121" t="s">
        <v>156</v>
      </c>
      <c r="C13" s="142" t="s">
        <v>156</v>
      </c>
      <c r="D13" s="117" t="s">
        <v>156</v>
      </c>
      <c r="E13" s="117" t="s">
        <v>156</v>
      </c>
      <c r="F13" s="143" t="s">
        <v>156</v>
      </c>
      <c r="G13" s="145" t="s">
        <v>174</v>
      </c>
      <c r="H13" s="140" t="s">
        <v>164</v>
      </c>
      <c r="I13" s="140" t="s">
        <v>156</v>
      </c>
      <c r="J13" s="140" t="s">
        <v>156</v>
      </c>
      <c r="K13" s="139" t="s">
        <v>156</v>
      </c>
    </row>
    <row r="14" spans="1:11">
      <c r="A14" s="36" t="s">
        <v>175</v>
      </c>
      <c r="B14" s="129">
        <v>5.6266013169569664</v>
      </c>
      <c r="C14" s="130">
        <v>5.506596519024642</v>
      </c>
      <c r="D14" s="130">
        <v>-0.12000479793232444</v>
      </c>
      <c r="E14" s="130">
        <v>11.133197835981608</v>
      </c>
      <c r="F14" s="136">
        <v>-1.0779005250807498</v>
      </c>
      <c r="G14" s="133">
        <v>294.95888055346296</v>
      </c>
      <c r="H14" s="87" t="s">
        <v>164</v>
      </c>
      <c r="I14" s="87">
        <v>1.04</v>
      </c>
      <c r="J14" s="87">
        <v>1.06</v>
      </c>
      <c r="K14" s="27">
        <v>0.56000000000000005</v>
      </c>
    </row>
    <row r="15" spans="1:11">
      <c r="A15" s="36" t="s">
        <v>177</v>
      </c>
      <c r="B15" s="129">
        <v>8.3697993522306078</v>
      </c>
      <c r="C15" s="130">
        <v>9.4052667180603269</v>
      </c>
      <c r="D15" s="130">
        <v>1.0354673658297191</v>
      </c>
      <c r="E15" s="130">
        <v>17.775066070290933</v>
      </c>
      <c r="F15" s="136">
        <v>5.8253925005679097</v>
      </c>
      <c r="G15" s="133">
        <v>469.54282342613783</v>
      </c>
      <c r="H15" s="87" t="s">
        <v>164</v>
      </c>
      <c r="I15" s="87">
        <v>0.98</v>
      </c>
      <c r="J15" s="87">
        <v>0.87</v>
      </c>
      <c r="K15" s="27">
        <v>0.49</v>
      </c>
    </row>
    <row r="16" spans="1:11">
      <c r="A16" s="36" t="s">
        <v>179</v>
      </c>
      <c r="B16" s="129">
        <v>6.0526503294574789</v>
      </c>
      <c r="C16" s="130">
        <v>6.2953823502298585</v>
      </c>
      <c r="D16" s="130">
        <v>0.24273202077237954</v>
      </c>
      <c r="E16" s="130">
        <v>12.348032679687337</v>
      </c>
      <c r="F16" s="136">
        <v>1.9657546029310129</v>
      </c>
      <c r="G16" s="133">
        <v>347.2452958445819</v>
      </c>
      <c r="H16" s="87" t="s">
        <v>164</v>
      </c>
      <c r="I16" s="87">
        <v>1.03</v>
      </c>
      <c r="J16" s="87">
        <v>0.99</v>
      </c>
      <c r="K16" s="27">
        <v>0.56999999999999995</v>
      </c>
    </row>
    <row r="17" spans="1:11">
      <c r="A17" s="36" t="s">
        <v>180</v>
      </c>
      <c r="B17" s="129">
        <v>6.534314308237799</v>
      </c>
      <c r="C17" s="130">
        <v>6.3174720155720783</v>
      </c>
      <c r="D17" s="130">
        <v>-0.21684229266572075</v>
      </c>
      <c r="E17" s="130">
        <v>12.851786323809877</v>
      </c>
      <c r="F17" s="136">
        <v>-1.6872541077343282</v>
      </c>
      <c r="G17" s="133">
        <v>337.3585152790825</v>
      </c>
      <c r="H17" s="87" t="s">
        <v>164</v>
      </c>
      <c r="I17" s="87">
        <v>1.06</v>
      </c>
      <c r="J17" s="87">
        <v>1.0900000000000001</v>
      </c>
      <c r="K17" s="27">
        <v>0.56000000000000005</v>
      </c>
    </row>
    <row r="18" spans="1:11">
      <c r="A18" s="36" t="s">
        <v>181</v>
      </c>
      <c r="B18" s="129">
        <v>6.5658926888343707</v>
      </c>
      <c r="C18" s="130">
        <v>6.4899515579883156</v>
      </c>
      <c r="D18" s="130">
        <v>-7.5941130846055138E-2</v>
      </c>
      <c r="E18" s="130">
        <v>13.055844246822687</v>
      </c>
      <c r="F18" s="136">
        <v>-0.58166388485016141</v>
      </c>
      <c r="G18" s="133">
        <v>355.10684444127986</v>
      </c>
      <c r="H18" s="87" t="s">
        <v>164</v>
      </c>
      <c r="I18" s="87">
        <v>1.04</v>
      </c>
      <c r="J18" s="87">
        <v>1.05</v>
      </c>
      <c r="K18" s="27">
        <v>0.56999999999999995</v>
      </c>
    </row>
    <row r="19" spans="1:11">
      <c r="A19" s="36" t="s">
        <v>182</v>
      </c>
      <c r="B19" s="129">
        <v>6.8551380337297045</v>
      </c>
      <c r="C19" s="130">
        <v>6.6543037309935702</v>
      </c>
      <c r="D19" s="130">
        <v>-0.20083430273613434</v>
      </c>
      <c r="E19" s="130">
        <v>13.509441764723274</v>
      </c>
      <c r="F19" s="136">
        <v>-1.4866217733775338</v>
      </c>
      <c r="G19" s="133">
        <v>375.05796816995081</v>
      </c>
      <c r="H19" s="87" t="s">
        <v>164</v>
      </c>
      <c r="I19" s="87">
        <v>0.99</v>
      </c>
      <c r="J19" s="87">
        <v>1.02</v>
      </c>
      <c r="K19" s="27">
        <v>0.56000000000000005</v>
      </c>
    </row>
    <row r="20" spans="1:11">
      <c r="A20" s="36" t="s">
        <v>183</v>
      </c>
      <c r="B20" s="129">
        <v>6.1385683071251451</v>
      </c>
      <c r="C20" s="130">
        <v>5.9049547288498987</v>
      </c>
      <c r="D20" s="130">
        <v>-0.23361357827524643</v>
      </c>
      <c r="E20" s="130">
        <v>12.043523035975044</v>
      </c>
      <c r="F20" s="136">
        <v>-1.9397445214114049</v>
      </c>
      <c r="G20" s="133">
        <v>323.18610803931085</v>
      </c>
      <c r="H20" s="87" t="s">
        <v>164</v>
      </c>
      <c r="I20" s="87">
        <v>0.98</v>
      </c>
      <c r="J20" s="87">
        <v>1.01</v>
      </c>
      <c r="K20" s="27">
        <v>0.53</v>
      </c>
    </row>
    <row r="21" spans="1:11">
      <c r="A21" s="36" t="s">
        <v>186</v>
      </c>
      <c r="B21" s="134" t="s">
        <v>156</v>
      </c>
      <c r="C21" s="153" t="s">
        <v>156</v>
      </c>
      <c r="D21" s="147" t="s">
        <v>156</v>
      </c>
      <c r="E21" s="147" t="s">
        <v>156</v>
      </c>
      <c r="F21" s="120" t="s">
        <v>156</v>
      </c>
      <c r="G21" s="80" t="s">
        <v>156</v>
      </c>
      <c r="H21" s="140" t="s">
        <v>164</v>
      </c>
      <c r="I21" s="140" t="s">
        <v>156</v>
      </c>
      <c r="J21" s="140" t="s">
        <v>156</v>
      </c>
      <c r="K21" s="139" t="s">
        <v>156</v>
      </c>
    </row>
    <row r="22" spans="1:11">
      <c r="A22" s="98" t="s">
        <v>193</v>
      </c>
      <c r="B22" s="167"/>
      <c r="C22" s="168"/>
      <c r="D22" s="169"/>
      <c r="E22" s="169"/>
      <c r="F22" s="170"/>
      <c r="G22" s="172"/>
      <c r="H22" s="159"/>
      <c r="I22" s="159"/>
      <c r="J22" s="159"/>
      <c r="K22" s="159"/>
    </row>
    <row r="23" spans="1:11">
      <c r="A23" s="36" t="s">
        <v>195</v>
      </c>
      <c r="B23" s="121">
        <v>5.0469288690516318</v>
      </c>
      <c r="C23" s="117">
        <v>4.786979641504459</v>
      </c>
      <c r="D23" s="117">
        <v>-0.25994922754717287</v>
      </c>
      <c r="E23" s="117">
        <v>9.8339085105560908</v>
      </c>
      <c r="F23" s="143">
        <v>-2.6433968474298242</v>
      </c>
      <c r="G23" s="133">
        <v>277.20150008926896</v>
      </c>
      <c r="H23" s="87" t="s">
        <v>164</v>
      </c>
      <c r="I23" s="87">
        <v>1.02</v>
      </c>
      <c r="J23" s="87">
        <v>1.08</v>
      </c>
      <c r="K23" s="27">
        <v>0.59</v>
      </c>
    </row>
    <row r="24" spans="1:11">
      <c r="A24" s="36" t="s">
        <v>197</v>
      </c>
      <c r="B24" s="121">
        <v>11.518984198088162</v>
      </c>
      <c r="C24" s="117">
        <v>10.414169120141112</v>
      </c>
      <c r="D24" s="117">
        <v>-1.10481507794705</v>
      </c>
      <c r="E24" s="117">
        <v>21.933153318229273</v>
      </c>
      <c r="F24" s="173">
        <v>-5.0371921534365347</v>
      </c>
      <c r="G24" s="133">
        <v>607.42713080625356</v>
      </c>
      <c r="H24" s="87" t="s">
        <v>164</v>
      </c>
      <c r="I24" s="87">
        <v>0.94</v>
      </c>
      <c r="J24" s="87">
        <v>1.04</v>
      </c>
      <c r="K24" s="27">
        <v>0.55000000000000004</v>
      </c>
    </row>
    <row r="25" spans="1:11">
      <c r="A25" s="36" t="s">
        <v>198</v>
      </c>
      <c r="B25" s="121">
        <v>6.5391997056509563</v>
      </c>
      <c r="C25" s="117">
        <v>6.4623222081118321</v>
      </c>
      <c r="D25" s="117">
        <v>-7.6877497539124207E-2</v>
      </c>
      <c r="E25" s="117">
        <v>13.001521913762788</v>
      </c>
      <c r="F25" s="143">
        <v>-0.59129614247502338</v>
      </c>
      <c r="G25" s="133">
        <v>357.44037369034413</v>
      </c>
      <c r="H25" s="87" t="s">
        <v>164</v>
      </c>
      <c r="I25" s="87">
        <v>1.03</v>
      </c>
      <c r="J25" s="87">
        <v>1.04</v>
      </c>
      <c r="K25" s="27">
        <v>0.56999999999999995</v>
      </c>
    </row>
    <row r="26" spans="1:11">
      <c r="A26" s="36" t="s">
        <v>200</v>
      </c>
      <c r="B26" s="121">
        <v>5.4187817361082535</v>
      </c>
      <c r="C26" s="117">
        <v>4.9559806853621726</v>
      </c>
      <c r="D26" s="117">
        <v>-0.46280105074608091</v>
      </c>
      <c r="E26" s="117">
        <v>10.374762421470425</v>
      </c>
      <c r="F26" s="143">
        <v>-4.460835168507769</v>
      </c>
      <c r="G26" s="133">
        <v>279.18563685574753</v>
      </c>
      <c r="H26" s="87" t="s">
        <v>164</v>
      </c>
      <c r="I26" s="87">
        <v>1</v>
      </c>
      <c r="J26" s="87">
        <v>1.0900000000000001</v>
      </c>
      <c r="K26" s="27">
        <v>0.56000000000000005</v>
      </c>
    </row>
    <row r="27" spans="1:11">
      <c r="A27" s="36" t="s">
        <v>202</v>
      </c>
      <c r="B27" s="121">
        <v>8.0915030165389439</v>
      </c>
      <c r="C27" s="117">
        <v>7.6754766306672222</v>
      </c>
      <c r="D27" s="117">
        <v>-0.41602638587172169</v>
      </c>
      <c r="E27" s="117">
        <v>15.766979647206167</v>
      </c>
      <c r="F27" s="143">
        <v>-2.6385927754111078</v>
      </c>
      <c r="G27" s="133">
        <v>427.90660651090991</v>
      </c>
      <c r="H27" s="87" t="s">
        <v>164</v>
      </c>
      <c r="I27" s="87">
        <v>1.01</v>
      </c>
      <c r="J27" s="87">
        <v>1.07</v>
      </c>
      <c r="K27" s="27">
        <v>0.56999999999999995</v>
      </c>
    </row>
    <row r="28" spans="1:11">
      <c r="A28" s="36" t="s">
        <v>204</v>
      </c>
      <c r="B28" s="121">
        <v>7.8073691126870921</v>
      </c>
      <c r="C28" s="117">
        <v>6.7070319820462654</v>
      </c>
      <c r="D28" s="117">
        <v>-1.1003371306408267</v>
      </c>
      <c r="E28" s="117">
        <v>14.514401094733358</v>
      </c>
      <c r="F28" s="143">
        <v>-7.5810026432305975</v>
      </c>
      <c r="G28" s="133">
        <v>452.70140806393863</v>
      </c>
      <c r="H28" s="87" t="s">
        <v>164</v>
      </c>
      <c r="I28" s="87">
        <v>0.98</v>
      </c>
      <c r="J28" s="87">
        <v>1.1399999999999999</v>
      </c>
      <c r="K28" s="27">
        <v>0.66</v>
      </c>
    </row>
    <row r="29" spans="1:11">
      <c r="A29" s="36" t="s">
        <v>206</v>
      </c>
      <c r="B29" s="121">
        <v>2.500519241950192</v>
      </c>
      <c r="C29" s="117">
        <v>2.4189029836502676</v>
      </c>
      <c r="D29" s="117">
        <v>-8.1616258299924471E-2</v>
      </c>
      <c r="E29" s="117">
        <v>4.9194222256004601</v>
      </c>
      <c r="F29" s="143">
        <v>-1.6590618685909293</v>
      </c>
      <c r="G29" s="133">
        <v>136.14088807704408</v>
      </c>
      <c r="H29" s="87" t="s">
        <v>164</v>
      </c>
      <c r="I29" s="87">
        <v>0.98</v>
      </c>
      <c r="J29" s="87">
        <v>1.01</v>
      </c>
      <c r="K29" s="27">
        <v>0.55000000000000004</v>
      </c>
    </row>
    <row r="30" spans="1:11">
      <c r="A30" s="36" t="s">
        <v>208</v>
      </c>
      <c r="B30" s="121">
        <v>9.2525089368224656</v>
      </c>
      <c r="C30" s="117">
        <v>8.9268100877756549</v>
      </c>
      <c r="D30" s="117">
        <v>-0.32569884904681068</v>
      </c>
      <c r="E30" s="117">
        <v>18.179319024598122</v>
      </c>
      <c r="F30" s="143">
        <v>-1.7915899303274956</v>
      </c>
      <c r="G30" s="133">
        <v>483.95569316720878</v>
      </c>
      <c r="H30" s="87" t="s">
        <v>164</v>
      </c>
      <c r="I30" s="87">
        <v>0.92</v>
      </c>
      <c r="J30" s="87">
        <v>0.95</v>
      </c>
      <c r="K30" s="87">
        <v>0.5</v>
      </c>
    </row>
    <row r="31" spans="1:11">
      <c r="A31" s="36" t="s">
        <v>211</v>
      </c>
      <c r="B31" s="121">
        <v>5.4740920953100058</v>
      </c>
      <c r="C31" s="117">
        <v>5.3561252317328467</v>
      </c>
      <c r="D31" s="117">
        <v>-0.11796686357715913</v>
      </c>
      <c r="E31" s="117">
        <v>10.830217327042853</v>
      </c>
      <c r="F31" s="143">
        <v>-1.0892381936103726</v>
      </c>
      <c r="G31" s="133">
        <v>299.34916253561914</v>
      </c>
      <c r="H31" s="87" t="s">
        <v>164</v>
      </c>
      <c r="I31" s="87">
        <v>0.99</v>
      </c>
      <c r="J31" s="87">
        <v>1.01</v>
      </c>
      <c r="K31" s="27">
        <v>0.55000000000000004</v>
      </c>
    </row>
    <row r="32" spans="1:11">
      <c r="A32" s="36" t="s">
        <v>213</v>
      </c>
      <c r="B32" s="121">
        <v>5.2806870621321513</v>
      </c>
      <c r="C32" s="117">
        <v>5.1874221918826837</v>
      </c>
      <c r="D32" s="117">
        <v>-9.3264870249467613E-2</v>
      </c>
      <c r="E32" s="117">
        <v>10.468109254014834</v>
      </c>
      <c r="F32" s="143">
        <v>-0.89094284351013753</v>
      </c>
      <c r="G32" s="133">
        <v>280.74540169536647</v>
      </c>
      <c r="H32" s="87" t="s">
        <v>164</v>
      </c>
      <c r="I32" s="27">
        <v>1.29</v>
      </c>
      <c r="J32" s="87">
        <v>1.31</v>
      </c>
      <c r="K32" s="87">
        <v>0.7</v>
      </c>
    </row>
    <row r="33" spans="1:11">
      <c r="A33" s="36" t="s">
        <v>214</v>
      </c>
      <c r="B33" s="121">
        <v>9.3712682811254595</v>
      </c>
      <c r="C33" s="117">
        <v>9.0780203799708143</v>
      </c>
      <c r="D33" s="117">
        <v>-0.29324790115464516</v>
      </c>
      <c r="E33" s="117">
        <v>18.449288661096276</v>
      </c>
      <c r="F33" s="143">
        <v>-1.5894808008127295</v>
      </c>
      <c r="G33" s="133">
        <v>526.10043865516764</v>
      </c>
      <c r="H33" s="87" t="s">
        <v>164</v>
      </c>
      <c r="I33" s="87">
        <v>0.94</v>
      </c>
      <c r="J33" s="87">
        <v>0.97</v>
      </c>
      <c r="K33" s="27">
        <v>0.54</v>
      </c>
    </row>
    <row r="34" spans="1:11">
      <c r="A34" s="36" t="s">
        <v>215</v>
      </c>
      <c r="B34" s="121">
        <v>7.1128872411219923</v>
      </c>
      <c r="C34" s="117">
        <v>6.6436274164401725</v>
      </c>
      <c r="D34" s="117">
        <v>-0.46925982468181981</v>
      </c>
      <c r="E34" s="117">
        <v>13.756514657562164</v>
      </c>
      <c r="F34" s="143">
        <v>-3.4111825296086939</v>
      </c>
      <c r="G34" s="133">
        <v>383.37090153768361</v>
      </c>
      <c r="H34" s="87" t="s">
        <v>164</v>
      </c>
      <c r="I34" s="87">
        <v>0.93</v>
      </c>
      <c r="J34" s="87">
        <v>1</v>
      </c>
      <c r="K34" s="27">
        <v>0.54</v>
      </c>
    </row>
    <row r="35" spans="1:11">
      <c r="A35" s="36" t="s">
        <v>219</v>
      </c>
      <c r="B35" s="121">
        <v>9.1020251998185113</v>
      </c>
      <c r="C35" s="117">
        <v>8.6339666082644371</v>
      </c>
      <c r="D35" s="117">
        <v>-0.46805859155407425</v>
      </c>
      <c r="E35" s="117">
        <v>17.73599180808295</v>
      </c>
      <c r="F35" s="143">
        <v>-2.6390325199674627</v>
      </c>
      <c r="G35" s="133">
        <v>591.29735232693406</v>
      </c>
      <c r="H35" s="87" t="s">
        <v>164</v>
      </c>
      <c r="I35" s="87">
        <v>0.99</v>
      </c>
      <c r="J35" s="87">
        <v>1.05</v>
      </c>
      <c r="K35" s="27">
        <v>0.68</v>
      </c>
    </row>
    <row r="36" spans="1:11">
      <c r="A36" s="36" t="s">
        <v>221</v>
      </c>
      <c r="B36" s="121">
        <v>6.9529018799202653</v>
      </c>
      <c r="C36" s="117">
        <v>6.5316927540001855</v>
      </c>
      <c r="D36" s="117">
        <v>-0.42120912592007986</v>
      </c>
      <c r="E36" s="117">
        <v>13.484594633920452</v>
      </c>
      <c r="F36" s="143">
        <v>-3.1236320954026291</v>
      </c>
      <c r="G36" s="133">
        <v>349.91146009931771</v>
      </c>
      <c r="H36" s="87" t="s">
        <v>164</v>
      </c>
      <c r="I36" s="87">
        <v>1.06</v>
      </c>
      <c r="J36" s="87">
        <v>1.1299999999999999</v>
      </c>
      <c r="K36" s="27">
        <v>0.56999999999999995</v>
      </c>
    </row>
    <row r="37" spans="1:11">
      <c r="A37" s="36" t="s">
        <v>223</v>
      </c>
      <c r="B37" s="121">
        <v>7.5633358563661943</v>
      </c>
      <c r="C37" s="117">
        <v>7.2067849458556035</v>
      </c>
      <c r="D37" s="117">
        <v>-0.35655091051059085</v>
      </c>
      <c r="E37" s="117">
        <v>14.770120802221797</v>
      </c>
      <c r="F37" s="143">
        <v>-2.4140013157980174</v>
      </c>
      <c r="G37" s="133">
        <v>394.04866312722476</v>
      </c>
      <c r="H37" s="87" t="s">
        <v>164</v>
      </c>
      <c r="I37" s="87">
        <v>0.98</v>
      </c>
      <c r="J37" s="87">
        <v>1.03</v>
      </c>
      <c r="K37" s="27">
        <v>0.54</v>
      </c>
    </row>
    <row r="38" spans="1:11">
      <c r="A38" s="180" t="s">
        <v>224</v>
      </c>
      <c r="B38" s="188" t="s">
        <v>156</v>
      </c>
      <c r="C38" s="184" t="s">
        <v>156</v>
      </c>
      <c r="D38" s="184" t="s">
        <v>156</v>
      </c>
      <c r="E38" s="184" t="s">
        <v>156</v>
      </c>
      <c r="F38" s="182" t="s">
        <v>156</v>
      </c>
      <c r="G38" s="80" t="s">
        <v>156</v>
      </c>
      <c r="H38" s="140" t="s">
        <v>164</v>
      </c>
      <c r="I38" s="140" t="s">
        <v>156</v>
      </c>
      <c r="J38" s="140" t="s">
        <v>156</v>
      </c>
      <c r="K38" s="139" t="s">
        <v>156</v>
      </c>
    </row>
    <row r="39" spans="1:11">
      <c r="A39" s="192" t="s">
        <v>226</v>
      </c>
      <c r="B39" s="196"/>
      <c r="C39" s="169"/>
      <c r="D39" s="197"/>
      <c r="E39" s="197"/>
      <c r="F39" s="198"/>
      <c r="G39" s="199"/>
      <c r="H39" s="159"/>
      <c r="I39" s="159"/>
      <c r="J39" s="159"/>
      <c r="K39" s="159"/>
    </row>
    <row r="40" spans="1:11">
      <c r="A40" s="36" t="s">
        <v>227</v>
      </c>
      <c r="B40" s="121">
        <v>7.4384495286406676</v>
      </c>
      <c r="C40" s="117">
        <v>7.1946695020928804</v>
      </c>
      <c r="D40" s="117">
        <v>-0.24378002654778719</v>
      </c>
      <c r="E40" s="117">
        <v>14.633119030733548</v>
      </c>
      <c r="F40" s="143">
        <v>-1.6659471301762974</v>
      </c>
      <c r="G40" s="133">
        <v>385.1300972997617</v>
      </c>
      <c r="H40" s="87" t="s">
        <v>164</v>
      </c>
      <c r="I40" s="87">
        <v>1.0900000000000001</v>
      </c>
      <c r="J40" s="87">
        <v>1.1299999999999999</v>
      </c>
      <c r="K40" s="27">
        <v>0.57999999999999996</v>
      </c>
    </row>
    <row r="41" spans="1:11">
      <c r="A41" s="36" t="s">
        <v>228</v>
      </c>
      <c r="B41" s="121">
        <v>14.756503463903824</v>
      </c>
      <c r="C41" s="117">
        <v>14.632109827319747</v>
      </c>
      <c r="D41" s="117">
        <v>-0.12439363658407743</v>
      </c>
      <c r="E41" s="117">
        <v>29.388613291223571</v>
      </c>
      <c r="F41" s="143">
        <v>-0.42327154177507775</v>
      </c>
      <c r="G41" s="133">
        <v>794.67988431412948</v>
      </c>
      <c r="H41" s="87" t="s">
        <v>164</v>
      </c>
      <c r="I41" s="87">
        <v>0.95</v>
      </c>
      <c r="J41" s="87">
        <v>0.96</v>
      </c>
      <c r="K41" s="27">
        <v>0.52</v>
      </c>
    </row>
    <row r="42" spans="1:11">
      <c r="A42" s="36" t="s">
        <v>230</v>
      </c>
      <c r="B42" s="121">
        <v>5.963860710567408</v>
      </c>
      <c r="C42" s="117">
        <v>5.6031581467363898</v>
      </c>
      <c r="D42" s="117">
        <v>-0.36070256383101817</v>
      </c>
      <c r="E42" s="117">
        <v>11.567018857303797</v>
      </c>
      <c r="F42" s="143">
        <v>-3.1183710191953105</v>
      </c>
      <c r="G42" s="133">
        <v>308.39607394781268</v>
      </c>
      <c r="H42" s="87" t="s">
        <v>164</v>
      </c>
      <c r="I42" s="87">
        <v>1.06</v>
      </c>
      <c r="J42" s="87">
        <v>1.1299999999999999</v>
      </c>
      <c r="K42" s="27">
        <v>0.57999999999999996</v>
      </c>
    </row>
    <row r="43" spans="1:11">
      <c r="A43" s="36" t="s">
        <v>232</v>
      </c>
      <c r="B43" s="121">
        <v>4.3310867845622818</v>
      </c>
      <c r="C43" s="117">
        <v>4.2114519758464759</v>
      </c>
      <c r="D43" s="117">
        <v>-0.1196348087158059</v>
      </c>
      <c r="E43" s="117">
        <v>8.5425387604087568</v>
      </c>
      <c r="F43" s="143">
        <v>-1.400459653402631</v>
      </c>
      <c r="G43" s="133">
        <v>236.83481343977201</v>
      </c>
      <c r="H43" s="87" t="s">
        <v>164</v>
      </c>
      <c r="I43" s="87">
        <v>1.04</v>
      </c>
      <c r="J43" s="87">
        <v>1.06</v>
      </c>
      <c r="K43" s="27">
        <v>0.57999999999999996</v>
      </c>
    </row>
    <row r="44" spans="1:11">
      <c r="A44" s="36" t="s">
        <v>233</v>
      </c>
      <c r="B44" s="121">
        <v>7.8724780350394621</v>
      </c>
      <c r="C44" s="117">
        <v>7.2181822994139946</v>
      </c>
      <c r="D44" s="117">
        <v>-0.6542957356254675</v>
      </c>
      <c r="E44" s="117">
        <v>15.090660334453457</v>
      </c>
      <c r="F44" s="143">
        <v>-4.3357661038307658</v>
      </c>
      <c r="G44" s="133">
        <v>510.44379518463336</v>
      </c>
      <c r="H44" s="87" t="s">
        <v>164</v>
      </c>
      <c r="I44" s="87">
        <v>0.8</v>
      </c>
      <c r="J44" s="87">
        <v>0.87</v>
      </c>
      <c r="K44" s="27">
        <v>0.56000000000000005</v>
      </c>
    </row>
    <row r="45" spans="1:11">
      <c r="A45" s="36" t="s">
        <v>234</v>
      </c>
      <c r="B45" s="121">
        <v>10.303068530177674</v>
      </c>
      <c r="C45" s="117">
        <v>10.007110604800211</v>
      </c>
      <c r="D45" s="117">
        <v>-0.29595792537746313</v>
      </c>
      <c r="E45" s="117">
        <v>20.310179134977886</v>
      </c>
      <c r="F45" s="143">
        <v>-1.4571901282139299</v>
      </c>
      <c r="G45" s="133">
        <v>556.47040605556651</v>
      </c>
      <c r="H45" s="87" t="s">
        <v>164</v>
      </c>
      <c r="I45" s="87">
        <v>1.02</v>
      </c>
      <c r="J45" s="87">
        <v>1.05</v>
      </c>
      <c r="K45" s="27">
        <v>0.56999999999999995</v>
      </c>
    </row>
    <row r="46" spans="1:11">
      <c r="A46" s="36" t="s">
        <v>235</v>
      </c>
      <c r="B46" s="121">
        <v>8.850871554808343</v>
      </c>
      <c r="C46" s="117">
        <v>8.4491435772392851</v>
      </c>
      <c r="D46" s="117">
        <v>-0.40172797756905787</v>
      </c>
      <c r="E46" s="117">
        <v>17.300015132047626</v>
      </c>
      <c r="F46" s="143">
        <v>-2.322125006843907</v>
      </c>
      <c r="G46" s="133">
        <v>471.96520961894885</v>
      </c>
      <c r="H46" s="87" t="s">
        <v>164</v>
      </c>
      <c r="I46" s="87">
        <v>0.98</v>
      </c>
      <c r="J46" s="87">
        <v>1.02</v>
      </c>
      <c r="K46" s="27">
        <v>0.55000000000000004</v>
      </c>
    </row>
    <row r="47" spans="1:11">
      <c r="A47" s="36" t="s">
        <v>237</v>
      </c>
      <c r="B47" s="121">
        <v>7.6355459912491295</v>
      </c>
      <c r="C47" s="117">
        <v>7.1284793957912456</v>
      </c>
      <c r="D47" s="117">
        <v>-0.50706659545788391</v>
      </c>
      <c r="E47" s="117">
        <v>14.764025387040375</v>
      </c>
      <c r="F47" s="143">
        <v>-3.4344738793457972</v>
      </c>
      <c r="G47" s="133">
        <v>403.36711733445554</v>
      </c>
      <c r="H47" s="87" t="s">
        <v>164</v>
      </c>
      <c r="I47" s="87">
        <v>1</v>
      </c>
      <c r="J47" s="87">
        <v>1.07</v>
      </c>
      <c r="K47" s="27">
        <v>0.56999999999999995</v>
      </c>
    </row>
    <row r="48" spans="1:11">
      <c r="A48" s="36" t="s">
        <v>238</v>
      </c>
      <c r="B48" s="121">
        <v>7.5537459324302034</v>
      </c>
      <c r="C48" s="117">
        <v>7.4778452317256763</v>
      </c>
      <c r="D48" s="117">
        <v>-7.5900700704527146E-2</v>
      </c>
      <c r="E48" s="117">
        <v>15.031591164155881</v>
      </c>
      <c r="F48" s="143">
        <v>-0.50494122595297086</v>
      </c>
      <c r="G48" s="133">
        <v>393.5658988592042</v>
      </c>
      <c r="H48" s="87" t="s">
        <v>164</v>
      </c>
      <c r="I48" s="87">
        <v>1.0900000000000001</v>
      </c>
      <c r="J48" s="87">
        <v>1.1000000000000001</v>
      </c>
      <c r="K48" s="27">
        <v>0.56999999999999995</v>
      </c>
    </row>
    <row r="49" spans="1:11">
      <c r="A49" s="36" t="s">
        <v>239</v>
      </c>
      <c r="B49" s="121">
        <v>7.8666755841423299</v>
      </c>
      <c r="C49" s="117">
        <v>7.4958405993810375</v>
      </c>
      <c r="D49" s="117">
        <v>-0.3708349847612924</v>
      </c>
      <c r="E49" s="117">
        <v>15.362516183523368</v>
      </c>
      <c r="F49" s="143">
        <v>-2.4138948355284464</v>
      </c>
      <c r="G49" s="133">
        <v>423.57212940945305</v>
      </c>
      <c r="H49" s="87" t="s">
        <v>164</v>
      </c>
      <c r="I49" s="87">
        <v>0.99</v>
      </c>
      <c r="J49" s="87">
        <v>1.04</v>
      </c>
      <c r="K49" s="27">
        <v>0.56000000000000005</v>
      </c>
    </row>
    <row r="50" spans="1:11">
      <c r="A50" s="36" t="s">
        <v>240</v>
      </c>
      <c r="B50" s="121">
        <v>7.1400467052602554</v>
      </c>
      <c r="C50" s="117">
        <v>7.1357922338731132</v>
      </c>
      <c r="D50" s="117">
        <v>-4.2544713871421891E-3</v>
      </c>
      <c r="E50" s="117">
        <v>14.275838939133369</v>
      </c>
      <c r="F50" s="143">
        <v>-2.9801900997073465E-2</v>
      </c>
      <c r="G50" s="133">
        <v>395.11996388072561</v>
      </c>
      <c r="H50" s="87" t="s">
        <v>164</v>
      </c>
      <c r="I50" s="87">
        <v>1.07</v>
      </c>
      <c r="J50" s="87">
        <v>1.07</v>
      </c>
      <c r="K50" s="27">
        <v>0.59</v>
      </c>
    </row>
    <row r="51" spans="1:11">
      <c r="A51" s="36" t="s">
        <v>242</v>
      </c>
      <c r="B51" s="121">
        <v>5.4543372970317634</v>
      </c>
      <c r="C51" s="117">
        <v>5.4043449073524785</v>
      </c>
      <c r="D51" s="117">
        <v>-4.9992389679284877E-2</v>
      </c>
      <c r="E51" s="117">
        <v>10.858682204384241</v>
      </c>
      <c r="F51" s="143">
        <v>-0.46039094558914556</v>
      </c>
      <c r="G51" s="133">
        <v>291.17184380916382</v>
      </c>
      <c r="H51" s="87" t="s">
        <v>164</v>
      </c>
      <c r="I51" s="87">
        <v>1.08</v>
      </c>
      <c r="J51" s="87">
        <v>1.0900000000000001</v>
      </c>
      <c r="K51" s="27">
        <v>0.57999999999999996</v>
      </c>
    </row>
    <row r="52" spans="1:11">
      <c r="A52" s="36" t="s">
        <v>243</v>
      </c>
      <c r="B52" s="121">
        <v>8.8159438323700012</v>
      </c>
      <c r="C52" s="117">
        <v>8.5345825793270791</v>
      </c>
      <c r="D52" s="117">
        <v>-0.28136125304292214</v>
      </c>
      <c r="E52" s="117">
        <v>17.350526411697082</v>
      </c>
      <c r="F52" s="143">
        <v>-1.621629490464559</v>
      </c>
      <c r="G52" s="133">
        <v>464.65287780672736</v>
      </c>
      <c r="H52" s="87" t="s">
        <v>164</v>
      </c>
      <c r="I52" s="87">
        <v>1</v>
      </c>
      <c r="J52" s="87">
        <v>1.03</v>
      </c>
      <c r="K52" s="27">
        <v>0.54</v>
      </c>
    </row>
    <row r="53" spans="1:11">
      <c r="A53" s="36" t="s">
        <v>244</v>
      </c>
      <c r="B53" s="121">
        <v>6.3316065352643935</v>
      </c>
      <c r="C53" s="117">
        <v>6.4466485679397669</v>
      </c>
      <c r="D53" s="117">
        <v>0.11504203267537338</v>
      </c>
      <c r="E53" s="117">
        <v>12.77825510320416</v>
      </c>
      <c r="F53" s="143">
        <v>0.90029532002790025</v>
      </c>
      <c r="G53" s="133">
        <v>336.92020591385676</v>
      </c>
      <c r="H53" s="87" t="s">
        <v>164</v>
      </c>
      <c r="I53" s="87">
        <v>1.0900000000000001</v>
      </c>
      <c r="J53" s="87">
        <v>1.07</v>
      </c>
      <c r="K53" s="27">
        <v>0.56999999999999995</v>
      </c>
    </row>
    <row r="54" spans="1:11">
      <c r="A54" s="36" t="s">
        <v>245</v>
      </c>
      <c r="B54" s="121">
        <v>7.6733360661864065</v>
      </c>
      <c r="C54" s="117">
        <v>7.1818513479847619</v>
      </c>
      <c r="D54" s="117">
        <v>-0.49148471820164463</v>
      </c>
      <c r="E54" s="117">
        <v>14.855187414171169</v>
      </c>
      <c r="F54" s="143">
        <v>-3.3085056721182173</v>
      </c>
      <c r="G54" s="133">
        <v>408.10010092509856</v>
      </c>
      <c r="H54" s="87" t="s">
        <v>164</v>
      </c>
      <c r="I54" s="87">
        <v>1.05</v>
      </c>
      <c r="J54" s="87">
        <v>1.1200000000000001</v>
      </c>
      <c r="K54" s="27">
        <v>0.59</v>
      </c>
    </row>
    <row r="55" spans="1:11">
      <c r="A55" s="36" t="s">
        <v>246</v>
      </c>
      <c r="B55" s="121">
        <v>7.2417755825282546</v>
      </c>
      <c r="C55" s="117">
        <v>7.102128576346483</v>
      </c>
      <c r="D55" s="117">
        <v>-0.13964700618177162</v>
      </c>
      <c r="E55" s="117">
        <v>14.343904158874738</v>
      </c>
      <c r="F55" s="143">
        <v>-0.9735634359726979</v>
      </c>
      <c r="G55" s="133">
        <v>379.9381025657338</v>
      </c>
      <c r="H55" s="87" t="s">
        <v>164</v>
      </c>
      <c r="I55" s="87">
        <v>1.1000000000000001</v>
      </c>
      <c r="J55" s="87">
        <v>1.1200000000000001</v>
      </c>
      <c r="K55" s="27">
        <v>0.59</v>
      </c>
    </row>
    <row r="56" spans="1:11">
      <c r="A56" s="36" t="s">
        <v>248</v>
      </c>
      <c r="B56" s="121">
        <v>6.5817615512280518</v>
      </c>
      <c r="C56" s="117">
        <v>6.8429887597069374</v>
      </c>
      <c r="D56" s="117">
        <v>0.26122720847888559</v>
      </c>
      <c r="E56" s="117">
        <v>13.424750310934989</v>
      </c>
      <c r="F56" s="143">
        <v>1.9458626970969113</v>
      </c>
      <c r="G56" s="133">
        <v>358.93871705024065</v>
      </c>
      <c r="H56" s="87" t="s">
        <v>164</v>
      </c>
      <c r="I56" s="87">
        <v>1.21</v>
      </c>
      <c r="J56" s="87">
        <v>1.1599999999999999</v>
      </c>
      <c r="K56" s="27">
        <v>0.63</v>
      </c>
    </row>
    <row r="57" spans="1:11">
      <c r="A57" s="36" t="s">
        <v>249</v>
      </c>
      <c r="B57" s="121">
        <v>7.1012481277316333</v>
      </c>
      <c r="C57" s="117">
        <v>6.0884147125910104</v>
      </c>
      <c r="D57" s="117">
        <v>-1.0128334151406229</v>
      </c>
      <c r="E57" s="117">
        <v>13.189662840322644</v>
      </c>
      <c r="F57" s="143">
        <v>-7.6789939773460283</v>
      </c>
      <c r="G57" s="133">
        <v>366.0427952350073</v>
      </c>
      <c r="H57" s="87" t="s">
        <v>164</v>
      </c>
      <c r="I57" s="87">
        <v>0.93</v>
      </c>
      <c r="J57" s="87">
        <v>1.0900000000000001</v>
      </c>
      <c r="K57" s="27">
        <v>0.56000000000000005</v>
      </c>
    </row>
    <row r="58" spans="1:11">
      <c r="A58" s="180" t="s">
        <v>250</v>
      </c>
      <c r="B58" s="188" t="s">
        <v>156</v>
      </c>
      <c r="C58" s="147" t="s">
        <v>156</v>
      </c>
      <c r="D58" s="184" t="s">
        <v>156</v>
      </c>
      <c r="E58" s="184" t="s">
        <v>156</v>
      </c>
      <c r="F58" s="182" t="s">
        <v>156</v>
      </c>
      <c r="G58" s="80" t="s">
        <v>156</v>
      </c>
      <c r="H58" s="140" t="s">
        <v>164</v>
      </c>
      <c r="I58" s="140" t="s">
        <v>156</v>
      </c>
      <c r="J58" s="140" t="s">
        <v>156</v>
      </c>
      <c r="K58" s="139" t="s">
        <v>156</v>
      </c>
    </row>
    <row r="59" spans="1:11">
      <c r="A59" s="98" t="s">
        <v>253</v>
      </c>
      <c r="B59" s="207"/>
      <c r="C59" s="169"/>
      <c r="D59" s="169"/>
      <c r="E59" s="169"/>
      <c r="F59" s="170"/>
      <c r="G59" s="172"/>
      <c r="H59" s="159"/>
      <c r="I59" s="159"/>
      <c r="J59" s="159"/>
      <c r="K59" s="159"/>
    </row>
    <row r="60" spans="1:11">
      <c r="A60" s="36" t="s">
        <v>254</v>
      </c>
      <c r="B60" s="121">
        <v>8.8727802805857703</v>
      </c>
      <c r="C60" s="117">
        <v>7.5203788192710537</v>
      </c>
      <c r="D60" s="117">
        <v>-1.3524014613147166</v>
      </c>
      <c r="E60" s="117">
        <v>16.393159099856824</v>
      </c>
      <c r="F60" s="143">
        <v>-8.2497915934124517</v>
      </c>
      <c r="G60" s="133">
        <v>438.22763660390109</v>
      </c>
      <c r="H60" s="87" t="s">
        <v>164</v>
      </c>
      <c r="I60" s="87">
        <v>1.1200000000000001</v>
      </c>
      <c r="J60" s="87">
        <v>1.32</v>
      </c>
      <c r="K60" s="27">
        <v>0.65</v>
      </c>
    </row>
    <row r="61" spans="1:11">
      <c r="A61" s="36" t="s">
        <v>255</v>
      </c>
      <c r="B61" s="121">
        <v>22.484906500562936</v>
      </c>
      <c r="C61" s="117">
        <v>27.554121587425012</v>
      </c>
      <c r="D61" s="117">
        <v>5.0692150868620764</v>
      </c>
      <c r="E61" s="117">
        <v>50.039028087987944</v>
      </c>
      <c r="F61" s="143">
        <v>10.130522675117586</v>
      </c>
      <c r="G61" s="133">
        <v>1350</v>
      </c>
      <c r="H61" s="87" t="s">
        <v>164</v>
      </c>
      <c r="I61" s="87">
        <v>0.96</v>
      </c>
      <c r="J61" s="87">
        <v>0.78</v>
      </c>
      <c r="K61" s="27">
        <v>0.47</v>
      </c>
    </row>
    <row r="62" spans="1:11">
      <c r="A62" s="36" t="s">
        <v>256</v>
      </c>
      <c r="B62" s="121">
        <v>2.056164687478033</v>
      </c>
      <c r="C62" s="117">
        <v>2.1959248876641695</v>
      </c>
      <c r="D62" s="117">
        <v>0.13976020018613644</v>
      </c>
      <c r="E62" s="117">
        <v>4.2520895751422021</v>
      </c>
      <c r="F62" s="143">
        <v>3.2868592656932081</v>
      </c>
      <c r="G62" s="133">
        <v>126.4886184022623</v>
      </c>
      <c r="H62" s="87" t="s">
        <v>164</v>
      </c>
      <c r="I62" s="87">
        <v>0.95</v>
      </c>
      <c r="J62" s="87">
        <v>0.89</v>
      </c>
      <c r="K62" s="27">
        <v>0.55000000000000004</v>
      </c>
    </row>
    <row r="63" spans="1:11">
      <c r="A63" s="36" t="s">
        <v>257</v>
      </c>
      <c r="B63" s="121">
        <v>10.406581926823117</v>
      </c>
      <c r="C63" s="117">
        <v>10.528619770270378</v>
      </c>
      <c r="D63" s="117">
        <v>0.1220378434472611</v>
      </c>
      <c r="E63" s="117">
        <v>20.935201697093497</v>
      </c>
      <c r="F63" s="143">
        <v>0.58293130017564632</v>
      </c>
      <c r="G63" s="133">
        <v>615.51469929929192</v>
      </c>
      <c r="H63" s="87" t="s">
        <v>164</v>
      </c>
      <c r="I63" s="87">
        <v>1.1399999999999999</v>
      </c>
      <c r="J63" s="87">
        <v>1.1299999999999999</v>
      </c>
      <c r="K63" s="27">
        <v>0.67</v>
      </c>
    </row>
    <row r="64" spans="1:11">
      <c r="A64" s="36" t="s">
        <v>258</v>
      </c>
      <c r="B64" s="121">
        <v>8.1401385260534216</v>
      </c>
      <c r="C64" s="117">
        <v>8.2562465817725261</v>
      </c>
      <c r="D64" s="117">
        <v>0.11610805571910454</v>
      </c>
      <c r="E64" s="117">
        <v>16.396385107825949</v>
      </c>
      <c r="F64" s="143">
        <v>0.70813203615037368</v>
      </c>
      <c r="G64" s="133">
        <v>452.79029982466324</v>
      </c>
      <c r="H64" s="87" t="s">
        <v>164</v>
      </c>
      <c r="I64" s="87">
        <v>1.01</v>
      </c>
      <c r="J64" s="87">
        <v>1</v>
      </c>
      <c r="K64" s="27">
        <v>0.55000000000000004</v>
      </c>
    </row>
    <row r="65" spans="1:11">
      <c r="A65" s="36" t="s">
        <v>259</v>
      </c>
      <c r="B65" s="121">
        <v>7.0513052905844233</v>
      </c>
      <c r="C65" s="117">
        <v>7.1817212882867452</v>
      </c>
      <c r="D65" s="117">
        <v>0.13041599770232182</v>
      </c>
      <c r="E65" s="117">
        <v>14.233026578871169</v>
      </c>
      <c r="F65" s="143">
        <v>0.91629139438215812</v>
      </c>
      <c r="G65" s="133">
        <v>395.8911412341327</v>
      </c>
      <c r="H65" s="87" t="s">
        <v>164</v>
      </c>
      <c r="I65" s="87">
        <v>1</v>
      </c>
      <c r="J65" s="87">
        <v>0.98</v>
      </c>
      <c r="K65" s="27">
        <v>0.55000000000000004</v>
      </c>
    </row>
    <row r="66" spans="1:11">
      <c r="A66" s="36" t="s">
        <v>260</v>
      </c>
      <c r="B66" s="121">
        <v>6.5455290043845586</v>
      </c>
      <c r="C66" s="117">
        <v>6.6706096837173199</v>
      </c>
      <c r="D66" s="117">
        <v>0.12508067933276124</v>
      </c>
      <c r="E66" s="117">
        <v>13.216138688101879</v>
      </c>
      <c r="F66" s="143">
        <v>0.94642377993027471</v>
      </c>
      <c r="G66" s="133">
        <v>358.81084461099891</v>
      </c>
      <c r="H66" s="87" t="s">
        <v>164</v>
      </c>
      <c r="I66" s="87">
        <v>1.1299999999999999</v>
      </c>
      <c r="J66" s="87">
        <v>1.1100000000000001</v>
      </c>
      <c r="K66" s="27">
        <v>0.61</v>
      </c>
    </row>
    <row r="67" spans="1:11">
      <c r="A67" s="36" t="s">
        <v>261</v>
      </c>
      <c r="B67" s="121">
        <v>7.1082416655309348</v>
      </c>
      <c r="C67" s="117">
        <v>6.5536669954453197</v>
      </c>
      <c r="D67" s="117">
        <v>-0.55457467008561512</v>
      </c>
      <c r="E67" s="117">
        <v>13.661908660976255</v>
      </c>
      <c r="F67" s="143">
        <v>-4.0592766636604507</v>
      </c>
      <c r="G67" s="133">
        <v>375.24163138298593</v>
      </c>
      <c r="H67" s="87" t="s">
        <v>164</v>
      </c>
      <c r="I67" s="87">
        <v>1.08</v>
      </c>
      <c r="J67" s="87">
        <v>1.17</v>
      </c>
      <c r="K67" s="27">
        <v>0.62</v>
      </c>
    </row>
    <row r="68" spans="1:11">
      <c r="A68" s="36" t="s">
        <v>262</v>
      </c>
      <c r="B68" s="121">
        <v>7.235533886601587</v>
      </c>
      <c r="C68" s="117">
        <v>7.0728116611721203</v>
      </c>
      <c r="D68" s="117">
        <v>-0.16272222542946668</v>
      </c>
      <c r="E68" s="117">
        <v>14.308345547773708</v>
      </c>
      <c r="F68" s="143">
        <v>-1.1372539535487054</v>
      </c>
      <c r="G68" s="133">
        <v>382.29485680822472</v>
      </c>
      <c r="H68" s="87" t="s">
        <v>164</v>
      </c>
      <c r="I68" s="87">
        <v>1.07</v>
      </c>
      <c r="J68" s="87">
        <v>1.1000000000000001</v>
      </c>
      <c r="K68" s="27">
        <v>0.57999999999999996</v>
      </c>
    </row>
    <row r="69" spans="1:11">
      <c r="A69" s="36" t="s">
        <v>263</v>
      </c>
      <c r="B69" s="121">
        <v>10.580465726584258</v>
      </c>
      <c r="C69" s="117">
        <v>10.962293198096326</v>
      </c>
      <c r="D69" s="117">
        <v>0.38182747151206797</v>
      </c>
      <c r="E69" s="117">
        <v>21.542758924680584</v>
      </c>
      <c r="F69" s="143">
        <v>1.772416768191307</v>
      </c>
      <c r="G69" s="133">
        <v>584.29841477854757</v>
      </c>
      <c r="H69" s="87" t="s">
        <v>164</v>
      </c>
      <c r="I69" s="87">
        <v>1.07</v>
      </c>
      <c r="J69" s="87">
        <v>1.04</v>
      </c>
      <c r="K69" s="27">
        <v>0.56999999999999995</v>
      </c>
    </row>
    <row r="70" spans="1:11">
      <c r="A70" s="36" t="s">
        <v>264</v>
      </c>
      <c r="B70" s="121">
        <v>8.8361311917297662</v>
      </c>
      <c r="C70" s="117">
        <v>9.0388418519044951</v>
      </c>
      <c r="D70" s="117">
        <v>0.20271066017472883</v>
      </c>
      <c r="E70" s="117">
        <v>17.874973043634263</v>
      </c>
      <c r="F70" s="143">
        <v>1.1340473615255005</v>
      </c>
      <c r="G70" s="133">
        <v>492.71333308688793</v>
      </c>
      <c r="H70" s="87" t="s">
        <v>164</v>
      </c>
      <c r="I70" s="87">
        <v>1.1100000000000001</v>
      </c>
      <c r="J70" s="87">
        <v>1.0900000000000001</v>
      </c>
      <c r="K70" s="27">
        <v>0.61</v>
      </c>
    </row>
    <row r="71" spans="1:11">
      <c r="A71" s="36" t="s">
        <v>265</v>
      </c>
      <c r="B71" s="121">
        <v>10.578118795254554</v>
      </c>
      <c r="C71" s="117">
        <v>10.998319594857625</v>
      </c>
      <c r="D71" s="117">
        <v>0.42020079960307122</v>
      </c>
      <c r="E71" s="117">
        <v>21.57643839011218</v>
      </c>
      <c r="F71" s="143">
        <v>1.9474984332707865</v>
      </c>
      <c r="G71" s="133">
        <v>588.43536977841529</v>
      </c>
      <c r="H71" s="87" t="s">
        <v>164</v>
      </c>
      <c r="I71" s="87">
        <v>1.1100000000000001</v>
      </c>
      <c r="J71" s="87">
        <v>1.07</v>
      </c>
      <c r="K71" s="87">
        <v>0.6</v>
      </c>
    </row>
    <row r="72" spans="1:11">
      <c r="A72" s="36" t="s">
        <v>268</v>
      </c>
      <c r="B72" s="121">
        <v>6.327496411609002</v>
      </c>
      <c r="C72" s="117">
        <v>6.5085030290820507</v>
      </c>
      <c r="D72" s="117">
        <v>0.18100661747304869</v>
      </c>
      <c r="E72" s="117">
        <v>12.835999440691053</v>
      </c>
      <c r="F72" s="143">
        <v>1.410148218760781</v>
      </c>
      <c r="G72" s="133">
        <v>346.16362760044075</v>
      </c>
      <c r="H72" s="87" t="s">
        <v>164</v>
      </c>
      <c r="I72" s="87">
        <v>1.05</v>
      </c>
      <c r="J72" s="87">
        <v>1.02</v>
      </c>
      <c r="K72" s="27">
        <v>0.56000000000000005</v>
      </c>
    </row>
    <row r="73" spans="1:11">
      <c r="A73" s="36" t="s">
        <v>269</v>
      </c>
      <c r="B73" s="121">
        <v>18.752254460340978</v>
      </c>
      <c r="C73" s="117">
        <v>20.420628123992547</v>
      </c>
      <c r="D73" s="117">
        <v>1.6683736636515683</v>
      </c>
      <c r="E73" s="117">
        <v>39.172882584333522</v>
      </c>
      <c r="F73" s="143">
        <v>4.2590015173374134</v>
      </c>
      <c r="G73" s="133">
        <v>1070</v>
      </c>
      <c r="H73" s="87" t="s">
        <v>164</v>
      </c>
      <c r="I73" s="87">
        <v>1.1399999999999999</v>
      </c>
      <c r="J73" s="87">
        <v>1.05</v>
      </c>
      <c r="K73" s="87">
        <v>0.6</v>
      </c>
    </row>
    <row r="74" spans="1:11">
      <c r="A74" s="36" t="s">
        <v>270</v>
      </c>
      <c r="B74" s="121">
        <v>6.2644382484849963</v>
      </c>
      <c r="C74" s="117">
        <v>6.694944308784037</v>
      </c>
      <c r="D74" s="117">
        <v>0.4305060602990407</v>
      </c>
      <c r="E74" s="117">
        <v>12.959382557269034</v>
      </c>
      <c r="F74" s="143">
        <v>3.3219642864664563</v>
      </c>
      <c r="G74" s="133">
        <v>325.07015922351826</v>
      </c>
      <c r="H74" s="87" t="s">
        <v>164</v>
      </c>
      <c r="I74" s="87">
        <v>1.1399999999999999</v>
      </c>
      <c r="J74" s="87">
        <v>1.06</v>
      </c>
      <c r="K74" s="27">
        <v>0.55000000000000004</v>
      </c>
    </row>
    <row r="75" spans="1:11">
      <c r="A75" s="36" t="s">
        <v>271</v>
      </c>
      <c r="B75" s="121">
        <v>6.4112492938691314</v>
      </c>
      <c r="C75" s="117">
        <v>6.2915283354612175</v>
      </c>
      <c r="D75" s="117">
        <v>-0.11972095840791397</v>
      </c>
      <c r="E75" s="117">
        <v>12.702777629330349</v>
      </c>
      <c r="F75" s="143">
        <v>-0.94247858146773911</v>
      </c>
      <c r="G75" s="133">
        <v>345.72211961355498</v>
      </c>
      <c r="H75" s="87" t="s">
        <v>164</v>
      </c>
      <c r="I75" s="87">
        <v>1.02</v>
      </c>
      <c r="J75" s="87">
        <v>1.04</v>
      </c>
      <c r="K75" s="27">
        <v>0.56000000000000005</v>
      </c>
    </row>
    <row r="76" spans="1:11">
      <c r="A76" s="36" t="s">
        <v>272</v>
      </c>
      <c r="B76" s="121">
        <v>6.4319174783095407</v>
      </c>
      <c r="C76" s="117">
        <v>6.3235891992811055</v>
      </c>
      <c r="D76" s="117">
        <v>-0.10832827902843523</v>
      </c>
      <c r="E76" s="117">
        <v>12.755506677590645</v>
      </c>
      <c r="F76" s="143">
        <v>-0.84926676584906202</v>
      </c>
      <c r="G76" s="133">
        <v>340.96345909988054</v>
      </c>
      <c r="H76" s="87" t="s">
        <v>164</v>
      </c>
      <c r="I76" s="87">
        <v>1.0900000000000001</v>
      </c>
      <c r="J76" s="87">
        <v>1.1100000000000001</v>
      </c>
      <c r="K76" s="27">
        <v>0.59</v>
      </c>
    </row>
    <row r="77" spans="1:11">
      <c r="A77" s="180" t="s">
        <v>273</v>
      </c>
      <c r="B77" s="188" t="s">
        <v>156</v>
      </c>
      <c r="C77" s="147" t="s">
        <v>156</v>
      </c>
      <c r="D77" s="184" t="s">
        <v>156</v>
      </c>
      <c r="E77" s="184" t="s">
        <v>156</v>
      </c>
      <c r="F77" s="182" t="s">
        <v>156</v>
      </c>
      <c r="G77" s="80" t="s">
        <v>156</v>
      </c>
      <c r="H77" s="140" t="s">
        <v>164</v>
      </c>
      <c r="I77" s="140" t="s">
        <v>156</v>
      </c>
      <c r="J77" s="140" t="s">
        <v>156</v>
      </c>
      <c r="K77" s="139" t="s">
        <v>156</v>
      </c>
    </row>
    <row r="78" spans="1:11">
      <c r="A78" s="98" t="s">
        <v>275</v>
      </c>
      <c r="B78" s="207"/>
      <c r="C78" s="169"/>
      <c r="D78" s="169"/>
      <c r="E78" s="169"/>
      <c r="F78" s="170"/>
      <c r="G78" s="172"/>
      <c r="H78" s="159"/>
      <c r="I78" s="159"/>
      <c r="J78" s="159"/>
      <c r="K78" s="159"/>
    </row>
    <row r="79" spans="1:11">
      <c r="A79" s="36" t="s">
        <v>276</v>
      </c>
      <c r="B79" s="121">
        <v>4.7553454112741278</v>
      </c>
      <c r="C79" s="117">
        <v>4.7500208328220221</v>
      </c>
      <c r="D79" s="117">
        <v>-5.3245784521056549E-3</v>
      </c>
      <c r="E79" s="117">
        <v>9.5053662440961499</v>
      </c>
      <c r="F79" s="143">
        <v>-5.6016552286060395E-2</v>
      </c>
      <c r="G79" s="133">
        <v>252.68037516695318</v>
      </c>
      <c r="H79" s="87" t="s">
        <v>164</v>
      </c>
      <c r="I79" s="87">
        <v>1.06</v>
      </c>
      <c r="J79" s="87">
        <v>1.06</v>
      </c>
      <c r="K79" s="27">
        <v>0.56000000000000005</v>
      </c>
    </row>
    <row r="80" spans="1:11">
      <c r="A80" s="36" t="s">
        <v>277</v>
      </c>
      <c r="B80" s="121">
        <v>5.6228951047094951</v>
      </c>
      <c r="C80" s="117">
        <v>5.5780777492951481</v>
      </c>
      <c r="D80" s="117">
        <v>-4.4817355414346949E-2</v>
      </c>
      <c r="E80" s="117">
        <v>11.200972854004643</v>
      </c>
      <c r="F80" s="143">
        <v>-0.4001202038296483</v>
      </c>
      <c r="G80" s="133">
        <v>292.13883338845909</v>
      </c>
      <c r="H80" s="87" t="s">
        <v>164</v>
      </c>
      <c r="I80" s="87">
        <v>1.06</v>
      </c>
      <c r="J80" s="87">
        <v>1.07</v>
      </c>
      <c r="K80" s="27">
        <v>0.56000000000000005</v>
      </c>
    </row>
    <row r="81" spans="1:11">
      <c r="A81" s="36" t="s">
        <v>278</v>
      </c>
      <c r="B81" s="121">
        <v>6.0250934277965946</v>
      </c>
      <c r="C81" s="117">
        <v>5.9530302306850711</v>
      </c>
      <c r="D81" s="117">
        <v>-7.2063197111523536E-2</v>
      </c>
      <c r="E81" s="117">
        <v>11.978123658481666</v>
      </c>
      <c r="F81" s="143">
        <v>-0.60162341921137086</v>
      </c>
      <c r="G81" s="133">
        <v>319.82189528853849</v>
      </c>
      <c r="H81" s="87" t="s">
        <v>164</v>
      </c>
      <c r="I81" s="87">
        <v>1.0900000000000001</v>
      </c>
      <c r="J81" s="87">
        <v>1.1000000000000001</v>
      </c>
      <c r="K81" s="27">
        <v>0.57999999999999996</v>
      </c>
    </row>
    <row r="82" spans="1:11">
      <c r="A82" s="36" t="s">
        <v>279</v>
      </c>
      <c r="B82" s="121">
        <v>5.6781002548442441</v>
      </c>
      <c r="C82" s="117">
        <v>5.7034784340284297</v>
      </c>
      <c r="D82" s="117">
        <v>2.5378179184185612E-2</v>
      </c>
      <c r="E82" s="117">
        <v>11.381578688872674</v>
      </c>
      <c r="F82" s="143">
        <v>0.22297591465933342</v>
      </c>
      <c r="G82" s="133">
        <v>305.73551616769328</v>
      </c>
      <c r="H82" s="87" t="s">
        <v>164</v>
      </c>
      <c r="I82" s="87">
        <v>1.06</v>
      </c>
      <c r="J82" s="87">
        <v>1.05</v>
      </c>
      <c r="K82" s="27">
        <v>0.56999999999999995</v>
      </c>
    </row>
    <row r="83" spans="1:11">
      <c r="A83" s="36" t="s">
        <v>280</v>
      </c>
      <c r="B83" s="121">
        <v>5.8614910121053434</v>
      </c>
      <c r="C83" s="117">
        <v>5.7525620124597214</v>
      </c>
      <c r="D83" s="117">
        <v>-0.10892899964562197</v>
      </c>
      <c r="E83" s="117">
        <v>11.614053024565065</v>
      </c>
      <c r="F83" s="143">
        <v>-0.93790685659196282</v>
      </c>
      <c r="G83" s="133">
        <v>311.84584795800578</v>
      </c>
      <c r="H83" s="87" t="s">
        <v>164</v>
      </c>
      <c r="I83" s="87">
        <v>1.07</v>
      </c>
      <c r="J83" s="87">
        <v>1.0900000000000001</v>
      </c>
      <c r="K83" s="27">
        <v>0.57999999999999996</v>
      </c>
    </row>
    <row r="84" spans="1:11">
      <c r="A84" s="36" t="s">
        <v>281</v>
      </c>
      <c r="B84" s="121">
        <v>5.713206797188592</v>
      </c>
      <c r="C84" s="117">
        <v>5.7858627638762474</v>
      </c>
      <c r="D84" s="117">
        <v>7.2655966687655393E-2</v>
      </c>
      <c r="E84" s="117">
        <v>11.499069561064839</v>
      </c>
      <c r="F84" s="143">
        <v>0.63184213559037983</v>
      </c>
      <c r="G84" s="133">
        <v>307.30081511229525</v>
      </c>
      <c r="H84" s="87" t="s">
        <v>164</v>
      </c>
      <c r="I84" s="87">
        <v>1.1000000000000001</v>
      </c>
      <c r="J84" s="87">
        <v>1.0900000000000001</v>
      </c>
      <c r="K84" s="27">
        <v>0.59</v>
      </c>
    </row>
    <row r="85" spans="1:11">
      <c r="A85" s="36" t="s">
        <v>282</v>
      </c>
      <c r="B85" s="121">
        <v>7.1403020391074739</v>
      </c>
      <c r="C85" s="117">
        <v>7.2588590644011672</v>
      </c>
      <c r="D85" s="117">
        <v>0.11855702529369339</v>
      </c>
      <c r="E85" s="117">
        <v>14.399161103508641</v>
      </c>
      <c r="F85" s="143">
        <v>0.82336064192520642</v>
      </c>
      <c r="G85" s="133">
        <v>384.5798953971584</v>
      </c>
      <c r="H85" s="87" t="s">
        <v>164</v>
      </c>
      <c r="I85" s="87">
        <v>1.17</v>
      </c>
      <c r="J85" s="87">
        <v>1.1499999999999999</v>
      </c>
      <c r="K85" s="27">
        <v>0.62</v>
      </c>
    </row>
    <row r="86" spans="1:11">
      <c r="A86" s="36" t="s">
        <v>283</v>
      </c>
      <c r="B86" s="121">
        <v>23.957373452191383</v>
      </c>
      <c r="C86" s="117">
        <v>22.500730542206892</v>
      </c>
      <c r="D86" s="117">
        <v>-1.4566429099844918</v>
      </c>
      <c r="E86" s="117">
        <v>46.458103994398272</v>
      </c>
      <c r="F86" s="143">
        <v>-3.1353903511863672</v>
      </c>
      <c r="G86" s="133">
        <v>1300</v>
      </c>
      <c r="H86" s="87" t="s">
        <v>164</v>
      </c>
      <c r="I86" s="87">
        <v>0.94</v>
      </c>
      <c r="J86" s="87">
        <v>1</v>
      </c>
      <c r="K86" s="27">
        <v>0.54</v>
      </c>
    </row>
    <row r="87" spans="1:11">
      <c r="A87" s="36" t="s">
        <v>284</v>
      </c>
      <c r="B87" s="121">
        <v>8.7203780839484963</v>
      </c>
      <c r="C87" s="117">
        <v>8.6528623392826347</v>
      </c>
      <c r="D87" s="117">
        <v>-6.7515744665861632E-2</v>
      </c>
      <c r="E87" s="117">
        <v>17.373240423231131</v>
      </c>
      <c r="F87" s="143">
        <v>-0.3886191811147735</v>
      </c>
      <c r="G87" s="133">
        <v>468.46664031057662</v>
      </c>
      <c r="H87" s="87" t="s">
        <v>164</v>
      </c>
      <c r="I87" s="87">
        <v>1.03</v>
      </c>
      <c r="J87" s="87">
        <v>1.04</v>
      </c>
      <c r="K87" s="27">
        <v>0.56000000000000005</v>
      </c>
    </row>
    <row r="88" spans="1:11">
      <c r="A88" s="36" t="s">
        <v>285</v>
      </c>
      <c r="B88" s="121">
        <v>10.358907844451402</v>
      </c>
      <c r="C88" s="117">
        <v>10.347401030192579</v>
      </c>
      <c r="D88" s="117">
        <v>-1.1506814258822828E-2</v>
      </c>
      <c r="E88" s="117">
        <v>20.70630887464398</v>
      </c>
      <c r="F88" s="143">
        <v>-5.5571537778582827E-2</v>
      </c>
      <c r="G88" s="133">
        <v>567.07907091535651</v>
      </c>
      <c r="H88" s="87" t="s">
        <v>164</v>
      </c>
      <c r="I88" s="87">
        <v>0.92</v>
      </c>
      <c r="J88" s="87">
        <v>0.92</v>
      </c>
      <c r="K88" s="27">
        <v>0.51</v>
      </c>
    </row>
    <row r="89" spans="1:11">
      <c r="A89" s="36" t="s">
        <v>286</v>
      </c>
      <c r="B89" s="121">
        <v>6.1507037760098484</v>
      </c>
      <c r="C89" s="117">
        <v>6.026184170904739</v>
      </c>
      <c r="D89" s="117">
        <v>-0.1245196051051094</v>
      </c>
      <c r="E89" s="117">
        <v>12.176887946914587</v>
      </c>
      <c r="F89" s="143">
        <v>-1.0225897261102785</v>
      </c>
      <c r="G89" s="133">
        <v>321.17641865148511</v>
      </c>
      <c r="H89" s="87" t="s">
        <v>164</v>
      </c>
      <c r="I89" s="87">
        <v>1.0900000000000001</v>
      </c>
      <c r="J89" s="87">
        <v>1.1100000000000001</v>
      </c>
      <c r="K89" s="27">
        <v>0.57999999999999996</v>
      </c>
    </row>
    <row r="90" spans="1:11">
      <c r="A90" s="36" t="s">
        <v>287</v>
      </c>
      <c r="B90" s="121">
        <v>6.039248538310801</v>
      </c>
      <c r="C90" s="117">
        <v>5.9850547666522864</v>
      </c>
      <c r="D90" s="117">
        <v>-5.4193771658514578E-2</v>
      </c>
      <c r="E90" s="117">
        <v>12.024303304963087</v>
      </c>
      <c r="F90" s="143">
        <v>-0.45070196820589054</v>
      </c>
      <c r="G90" s="133">
        <v>313.63571095612463</v>
      </c>
      <c r="H90" s="87" t="s">
        <v>164</v>
      </c>
      <c r="I90" s="87">
        <v>1.08</v>
      </c>
      <c r="J90" s="87">
        <v>1.0900000000000001</v>
      </c>
      <c r="K90" s="27">
        <v>0.56999999999999995</v>
      </c>
    </row>
    <row r="91" spans="1:11">
      <c r="A91" s="36" t="s">
        <v>288</v>
      </c>
      <c r="B91" s="121">
        <v>9.0460987448965504</v>
      </c>
      <c r="C91" s="117">
        <v>8.9911169410786744</v>
      </c>
      <c r="D91" s="117">
        <v>-5.4981803817875985E-2</v>
      </c>
      <c r="E91" s="117">
        <v>18.037215685975227</v>
      </c>
      <c r="F91" s="143">
        <v>-0.30482422994268954</v>
      </c>
      <c r="G91" s="133">
        <v>489.34406350149891</v>
      </c>
      <c r="H91" s="87" t="s">
        <v>164</v>
      </c>
      <c r="I91" s="87">
        <v>1.1100000000000001</v>
      </c>
      <c r="J91" s="87">
        <v>1.1200000000000001</v>
      </c>
      <c r="K91" s="87">
        <v>0.6</v>
      </c>
    </row>
    <row r="92" spans="1:11">
      <c r="A92" s="36" t="s">
        <v>289</v>
      </c>
      <c r="B92" s="121">
        <v>7.4732045201642059</v>
      </c>
      <c r="C92" s="117">
        <v>7.780449880160341</v>
      </c>
      <c r="D92" s="117">
        <v>0.30724535999613511</v>
      </c>
      <c r="E92" s="117">
        <v>15.253654400324546</v>
      </c>
      <c r="F92" s="143">
        <v>2.0142409938801156</v>
      </c>
      <c r="G92" s="133">
        <v>412.64205606904284</v>
      </c>
      <c r="H92" s="87" t="s">
        <v>164</v>
      </c>
      <c r="I92" s="87">
        <v>1.1599999999999999</v>
      </c>
      <c r="J92" s="87">
        <v>1.1100000000000001</v>
      </c>
      <c r="K92" s="27">
        <v>0.61</v>
      </c>
    </row>
    <row r="93" spans="1:11">
      <c r="A93" s="36" t="s">
        <v>290</v>
      </c>
      <c r="B93" s="121">
        <v>6.3300406887456697</v>
      </c>
      <c r="C93" s="117">
        <v>6.3794944576853565</v>
      </c>
      <c r="D93" s="117">
        <v>4.9453768939686782E-2</v>
      </c>
      <c r="E93" s="117">
        <v>12.709535146431026</v>
      </c>
      <c r="F93" s="143">
        <v>0.3891076138498577</v>
      </c>
      <c r="G93" s="133">
        <v>340.14934628839546</v>
      </c>
      <c r="H93" s="87" t="s">
        <v>164</v>
      </c>
      <c r="I93" s="87">
        <v>1.08</v>
      </c>
      <c r="J93" s="87">
        <v>1.07</v>
      </c>
      <c r="K93" s="27">
        <v>0.57999999999999996</v>
      </c>
    </row>
    <row r="94" spans="1:11">
      <c r="A94" s="36" t="s">
        <v>291</v>
      </c>
      <c r="B94" s="121">
        <v>4.7010805446454276</v>
      </c>
      <c r="C94" s="117">
        <v>4.5601000241354024</v>
      </c>
      <c r="D94" s="117">
        <v>-0.14098052051002519</v>
      </c>
      <c r="E94" s="117">
        <v>9.26118056878083</v>
      </c>
      <c r="F94" s="143">
        <v>-1.5222737475313506</v>
      </c>
      <c r="G94" s="133">
        <v>254.79140757281749</v>
      </c>
      <c r="H94" s="87" t="s">
        <v>164</v>
      </c>
      <c r="I94" s="87">
        <v>1.07</v>
      </c>
      <c r="J94" s="87">
        <v>1.1000000000000001</v>
      </c>
      <c r="K94" s="87">
        <v>0.6</v>
      </c>
    </row>
    <row r="95" spans="1:11">
      <c r="A95" s="36" t="s">
        <v>292</v>
      </c>
      <c r="B95" s="121">
        <v>7.49237110896037</v>
      </c>
      <c r="C95" s="117">
        <v>7.667821391709686</v>
      </c>
      <c r="D95" s="117">
        <v>0.17545028274931607</v>
      </c>
      <c r="E95" s="117">
        <v>15.160192500670057</v>
      </c>
      <c r="F95" s="143">
        <v>1.1573090694037125</v>
      </c>
      <c r="G95" s="133">
        <v>403.0919917429016</v>
      </c>
      <c r="H95" s="87" t="s">
        <v>164</v>
      </c>
      <c r="I95" s="87">
        <v>1.1100000000000001</v>
      </c>
      <c r="J95" s="87">
        <v>1.08</v>
      </c>
      <c r="K95" s="27">
        <v>0.57999999999999996</v>
      </c>
    </row>
    <row r="96" spans="1:11">
      <c r="A96" s="36" t="s">
        <v>293</v>
      </c>
      <c r="B96" s="121">
        <v>6.6272071436117246</v>
      </c>
      <c r="C96" s="117">
        <v>6.735193797356386</v>
      </c>
      <c r="D96" s="117">
        <v>0.10798665374466143</v>
      </c>
      <c r="E96" s="117">
        <v>13.362400940968111</v>
      </c>
      <c r="F96" s="143">
        <v>0.80813810498368222</v>
      </c>
      <c r="G96" s="133">
        <v>361.953080471085</v>
      </c>
      <c r="H96" s="87" t="s">
        <v>164</v>
      </c>
      <c r="I96" s="87">
        <v>1.01</v>
      </c>
      <c r="J96" s="87">
        <v>1</v>
      </c>
      <c r="K96" s="27">
        <v>0.54</v>
      </c>
    </row>
    <row r="97" spans="1:11">
      <c r="A97" s="36" t="s">
        <v>294</v>
      </c>
      <c r="B97" s="121">
        <v>12.679198980800924</v>
      </c>
      <c r="C97" s="117">
        <v>12.676219988202249</v>
      </c>
      <c r="D97" s="117">
        <v>-2.9789925986758448E-3</v>
      </c>
      <c r="E97" s="117">
        <v>25.355418969003175</v>
      </c>
      <c r="F97" s="143">
        <v>-1.1748938569375023E-2</v>
      </c>
      <c r="G97" s="133">
        <v>714.41295893448216</v>
      </c>
      <c r="H97" s="87" t="s">
        <v>164</v>
      </c>
      <c r="I97" s="87">
        <v>0.94</v>
      </c>
      <c r="J97" s="87">
        <v>0.94</v>
      </c>
      <c r="K97" s="27">
        <v>0.53</v>
      </c>
    </row>
    <row r="98" spans="1:11">
      <c r="A98" s="36" t="s">
        <v>295</v>
      </c>
      <c r="B98" s="121">
        <v>9.2379895409640849</v>
      </c>
      <c r="C98" s="117">
        <v>9.4484976854417777</v>
      </c>
      <c r="D98" s="117">
        <v>0.21050814447769284</v>
      </c>
      <c r="E98" s="117">
        <v>18.686487226405863</v>
      </c>
      <c r="F98" s="143">
        <v>1.1265260395234902</v>
      </c>
      <c r="G98" s="133">
        <v>498.42708005827552</v>
      </c>
      <c r="H98" s="87" t="s">
        <v>164</v>
      </c>
      <c r="I98" s="87">
        <v>0.98</v>
      </c>
      <c r="J98" s="87">
        <v>0.96</v>
      </c>
      <c r="K98" s="27">
        <v>0.52</v>
      </c>
    </row>
    <row r="99" spans="1:11">
      <c r="A99" s="36" t="s">
        <v>296</v>
      </c>
      <c r="B99" s="121">
        <v>7.1586610574212584</v>
      </c>
      <c r="C99" s="117">
        <v>7.1697455932413439</v>
      </c>
      <c r="D99" s="117">
        <v>1.1084535820085506E-2</v>
      </c>
      <c r="E99" s="117">
        <v>14.328406650662602</v>
      </c>
      <c r="F99" s="143">
        <v>7.7360561368300593E-2</v>
      </c>
      <c r="G99" s="133">
        <v>387.04086944744097</v>
      </c>
      <c r="H99" s="87" t="s">
        <v>164</v>
      </c>
      <c r="I99" s="87">
        <v>1.0900000000000001</v>
      </c>
      <c r="J99" s="87">
        <v>1.0900000000000001</v>
      </c>
      <c r="K99" s="27">
        <v>0.59</v>
      </c>
    </row>
    <row r="100" spans="1:11">
      <c r="A100" s="36" t="s">
        <v>297</v>
      </c>
      <c r="B100" s="121">
        <v>7.3659357495521984</v>
      </c>
      <c r="C100" s="117">
        <v>7.4972580240095468</v>
      </c>
      <c r="D100" s="117">
        <v>0.13132227445734834</v>
      </c>
      <c r="E100" s="117">
        <v>14.863193773561745</v>
      </c>
      <c r="F100" s="143">
        <v>0.88354008201750633</v>
      </c>
      <c r="G100" s="133">
        <v>420.17474843532096</v>
      </c>
      <c r="H100" s="87" t="s">
        <v>164</v>
      </c>
      <c r="I100" s="87">
        <v>1.1100000000000001</v>
      </c>
      <c r="J100" s="87">
        <v>1.0900000000000001</v>
      </c>
      <c r="K100" s="27">
        <v>0.62</v>
      </c>
    </row>
    <row r="101" spans="1:11">
      <c r="A101" s="180" t="s">
        <v>298</v>
      </c>
      <c r="B101" s="188" t="s">
        <v>156</v>
      </c>
      <c r="C101" s="184" t="s">
        <v>156</v>
      </c>
      <c r="D101" s="184" t="s">
        <v>156</v>
      </c>
      <c r="E101" s="184" t="s">
        <v>156</v>
      </c>
      <c r="F101" s="182" t="s">
        <v>156</v>
      </c>
      <c r="G101" s="37" t="s">
        <v>156</v>
      </c>
      <c r="H101" s="189" t="s">
        <v>164</v>
      </c>
      <c r="I101" s="189" t="s">
        <v>156</v>
      </c>
      <c r="J101" s="189" t="s">
        <v>156</v>
      </c>
      <c r="K101" s="210" t="s">
        <v>156</v>
      </c>
    </row>
    <row r="102" spans="1:11">
      <c r="A102" s="98" t="s">
        <v>300</v>
      </c>
      <c r="B102" s="207"/>
      <c r="C102" s="169"/>
      <c r="D102" s="169"/>
      <c r="E102" s="169"/>
      <c r="F102" s="170"/>
      <c r="G102" s="172"/>
      <c r="H102" s="159"/>
      <c r="I102" s="159"/>
      <c r="J102" s="159"/>
      <c r="K102" s="159"/>
    </row>
    <row r="103" spans="1:11">
      <c r="A103" s="36" t="s">
        <v>301</v>
      </c>
      <c r="B103" s="121">
        <v>7.8694076071496353</v>
      </c>
      <c r="C103" s="117">
        <v>7.6514692134188307</v>
      </c>
      <c r="D103" s="117">
        <v>-0.21793839373080459</v>
      </c>
      <c r="E103" s="117">
        <v>15.520876820568466</v>
      </c>
      <c r="F103" s="143">
        <v>-1.4041628978202432</v>
      </c>
      <c r="G103" s="133">
        <v>415.97317735593714</v>
      </c>
      <c r="H103" s="87" t="s">
        <v>164</v>
      </c>
      <c r="I103" s="87">
        <v>1.05</v>
      </c>
      <c r="J103" s="87">
        <v>1.08</v>
      </c>
      <c r="K103" s="27">
        <v>0.56999999999999995</v>
      </c>
    </row>
    <row r="104" spans="1:11">
      <c r="A104" s="36" t="s">
        <v>302</v>
      </c>
      <c r="B104" s="121">
        <v>30.957162046245848</v>
      </c>
      <c r="C104" s="117">
        <v>29.05922799277144</v>
      </c>
      <c r="D104" s="117">
        <v>-1.8979340534744082</v>
      </c>
      <c r="E104" s="117">
        <v>60.016390039017288</v>
      </c>
      <c r="F104" s="143">
        <v>-3.1623595691785882</v>
      </c>
      <c r="G104" s="133">
        <v>1700</v>
      </c>
      <c r="H104" s="87" t="s">
        <v>164</v>
      </c>
      <c r="I104" s="27">
        <v>0.83</v>
      </c>
      <c r="J104" s="87">
        <v>0.89</v>
      </c>
      <c r="K104" s="27">
        <v>0.49</v>
      </c>
    </row>
    <row r="105" spans="1:11">
      <c r="A105" s="36" t="s">
        <v>303</v>
      </c>
      <c r="B105" s="121">
        <v>6.7287071494720827</v>
      </c>
      <c r="C105" s="117">
        <v>6.0373736124195228</v>
      </c>
      <c r="D105" s="117">
        <v>-0.69133353705255995</v>
      </c>
      <c r="E105" s="117">
        <v>12.766080761891605</v>
      </c>
      <c r="F105" s="143">
        <v>-5.4153937292663823</v>
      </c>
      <c r="G105" s="133">
        <v>376.76954410895189</v>
      </c>
      <c r="H105" s="87" t="s">
        <v>164</v>
      </c>
      <c r="I105" s="87">
        <v>0.97</v>
      </c>
      <c r="J105" s="87">
        <v>1.08</v>
      </c>
      <c r="K105" s="27">
        <v>0.61</v>
      </c>
    </row>
    <row r="106" spans="1:11">
      <c r="A106" s="36" t="s">
        <v>304</v>
      </c>
      <c r="B106" s="121">
        <v>7.5577090333800552</v>
      </c>
      <c r="C106" s="117">
        <v>7.2107941056518481</v>
      </c>
      <c r="D106" s="117">
        <v>-0.34691492772820709</v>
      </c>
      <c r="E106" s="117">
        <v>14.768503139031903</v>
      </c>
      <c r="F106" s="143">
        <v>-2.3490188847327413</v>
      </c>
      <c r="G106" s="133">
        <v>398.79152712187562</v>
      </c>
      <c r="H106" s="87" t="s">
        <v>164</v>
      </c>
      <c r="I106" s="87">
        <v>1.05</v>
      </c>
      <c r="J106" s="87">
        <v>1.1000000000000001</v>
      </c>
      <c r="K106" s="27">
        <v>0.57999999999999996</v>
      </c>
    </row>
    <row r="107" spans="1:11">
      <c r="A107" s="36" t="s">
        <v>306</v>
      </c>
      <c r="B107" s="121">
        <v>8.988490329952679</v>
      </c>
      <c r="C107" s="117">
        <v>8.4713857771486616</v>
      </c>
      <c r="D107" s="117">
        <v>-0.51710455280401746</v>
      </c>
      <c r="E107" s="117">
        <v>17.459876107101341</v>
      </c>
      <c r="F107" s="143">
        <v>-2.9616736661361469</v>
      </c>
      <c r="G107" s="133">
        <v>517.2186139999543</v>
      </c>
      <c r="H107" s="87" t="s">
        <v>164</v>
      </c>
      <c r="I107" s="87">
        <v>0.96</v>
      </c>
      <c r="J107" s="87">
        <v>1.02</v>
      </c>
      <c r="K107" s="27">
        <v>0.59</v>
      </c>
    </row>
    <row r="108" spans="1:11">
      <c r="A108" s="36" t="s">
        <v>307</v>
      </c>
      <c r="B108" s="121">
        <v>15.425303551277654</v>
      </c>
      <c r="C108" s="117">
        <v>14.490498438026526</v>
      </c>
      <c r="D108" s="117">
        <v>-0.93480511325112836</v>
      </c>
      <c r="E108" s="117">
        <v>29.915801989304178</v>
      </c>
      <c r="F108" s="143">
        <v>-3.124787072682691</v>
      </c>
      <c r="G108" s="133">
        <v>828.97976245648226</v>
      </c>
      <c r="H108" s="87" t="s">
        <v>164</v>
      </c>
      <c r="I108" s="87">
        <v>0.9</v>
      </c>
      <c r="J108" s="87">
        <v>0.96</v>
      </c>
      <c r="K108" s="27">
        <v>0.51</v>
      </c>
    </row>
    <row r="109" spans="1:11">
      <c r="A109" s="36" t="s">
        <v>309</v>
      </c>
      <c r="B109" s="121">
        <v>6.0609599291523706</v>
      </c>
      <c r="C109" s="117">
        <v>5.6174368399942418</v>
      </c>
      <c r="D109" s="117">
        <v>-0.44352308915812877</v>
      </c>
      <c r="E109" s="117">
        <v>11.678396769146612</v>
      </c>
      <c r="F109" s="143">
        <v>-3.7978080204457623</v>
      </c>
      <c r="G109" s="133">
        <v>317.85599101818468</v>
      </c>
      <c r="H109" s="87" t="s">
        <v>164</v>
      </c>
      <c r="I109" s="87">
        <v>1</v>
      </c>
      <c r="J109" s="87">
        <v>1.08</v>
      </c>
      <c r="K109" s="27">
        <v>0.56000000000000005</v>
      </c>
    </row>
    <row r="110" spans="1:11">
      <c r="A110" s="36" t="s">
        <v>310</v>
      </c>
      <c r="B110" s="121">
        <v>5.2338076166612266</v>
      </c>
      <c r="C110" s="117">
        <v>5.0151242211675608</v>
      </c>
      <c r="D110" s="117">
        <v>-0.21868339549366578</v>
      </c>
      <c r="E110" s="117">
        <v>10.248931837828788</v>
      </c>
      <c r="F110" s="143">
        <v>-2.1337188982612392</v>
      </c>
      <c r="G110" s="133">
        <v>285.27569607883197</v>
      </c>
      <c r="H110" s="87" t="s">
        <v>164</v>
      </c>
      <c r="I110" s="87">
        <v>0.99</v>
      </c>
      <c r="J110" s="87">
        <v>1.03</v>
      </c>
      <c r="K110" s="27">
        <v>0.56000000000000005</v>
      </c>
    </row>
    <row r="111" spans="1:11">
      <c r="A111" s="36" t="s">
        <v>312</v>
      </c>
      <c r="B111" s="121">
        <v>7.9788347039124528</v>
      </c>
      <c r="C111" s="117">
        <v>7.403104872848183</v>
      </c>
      <c r="D111" s="117">
        <v>-0.57572983106426978</v>
      </c>
      <c r="E111" s="117">
        <v>15.381939576760637</v>
      </c>
      <c r="F111" s="143">
        <v>-3.7428948943090035</v>
      </c>
      <c r="G111" s="133">
        <v>432.24670179522855</v>
      </c>
      <c r="H111" s="140" t="s">
        <v>164</v>
      </c>
      <c r="I111" s="140" t="s">
        <v>156</v>
      </c>
      <c r="J111" s="140" t="s">
        <v>156</v>
      </c>
      <c r="K111" s="139" t="s">
        <v>156</v>
      </c>
    </row>
    <row r="112" spans="1:11">
      <c r="A112" s="36" t="s">
        <v>315</v>
      </c>
      <c r="B112" s="121">
        <v>5.0470973886092096</v>
      </c>
      <c r="C112" s="117">
        <v>4.7435965623571832</v>
      </c>
      <c r="D112" s="117">
        <v>-0.30350082625202646</v>
      </c>
      <c r="E112" s="117">
        <v>9.7906939509663928</v>
      </c>
      <c r="F112" s="143">
        <v>-3.0998908532123952</v>
      </c>
      <c r="G112" s="133">
        <v>294.85316738409381</v>
      </c>
      <c r="H112" s="87" t="s">
        <v>164</v>
      </c>
      <c r="I112" s="27">
        <v>0.86</v>
      </c>
      <c r="J112" s="87">
        <v>0.92</v>
      </c>
      <c r="K112" s="27">
        <v>0.54</v>
      </c>
    </row>
    <row r="113" spans="1:11">
      <c r="A113" s="36" t="s">
        <v>316</v>
      </c>
      <c r="B113" s="213" t="s">
        <v>156</v>
      </c>
      <c r="C113" s="214" t="s">
        <v>156</v>
      </c>
      <c r="D113" s="214" t="s">
        <v>156</v>
      </c>
      <c r="E113" s="214" t="s">
        <v>156</v>
      </c>
      <c r="F113" s="215" t="s">
        <v>156</v>
      </c>
      <c r="G113" s="80" t="s">
        <v>156</v>
      </c>
      <c r="H113" s="140" t="s">
        <v>164</v>
      </c>
      <c r="I113" s="140" t="s">
        <v>156</v>
      </c>
      <c r="J113" s="140" t="s">
        <v>156</v>
      </c>
      <c r="K113" s="139" t="s">
        <v>156</v>
      </c>
    </row>
    <row r="114" spans="1:11">
      <c r="A114" s="180" t="s">
        <v>318</v>
      </c>
      <c r="B114" s="188" t="s">
        <v>156</v>
      </c>
      <c r="C114" s="184" t="s">
        <v>156</v>
      </c>
      <c r="D114" s="184" t="s">
        <v>156</v>
      </c>
      <c r="E114" s="184" t="s">
        <v>156</v>
      </c>
      <c r="F114" s="182" t="s">
        <v>156</v>
      </c>
      <c r="G114" s="37" t="s">
        <v>156</v>
      </c>
      <c r="H114" s="218" t="s">
        <v>164</v>
      </c>
      <c r="I114" s="218" t="s">
        <v>156</v>
      </c>
      <c r="J114" s="218" t="s">
        <v>156</v>
      </c>
      <c r="K114" s="218" t="s">
        <v>156</v>
      </c>
    </row>
    <row r="115" spans="1:11">
      <c r="A115" s="98" t="s">
        <v>320</v>
      </c>
      <c r="B115" s="184"/>
      <c r="C115" s="184"/>
      <c r="D115" s="184"/>
      <c r="E115" s="184"/>
      <c r="F115" s="184"/>
      <c r="G115" s="206"/>
      <c r="H115" s="218"/>
      <c r="I115" s="218"/>
      <c r="J115" s="218"/>
      <c r="K115" s="218"/>
    </row>
    <row r="116" spans="1:11">
      <c r="A116" s="36" t="s">
        <v>321</v>
      </c>
      <c r="B116" s="117">
        <v>10.1808735974173</v>
      </c>
      <c r="C116" s="117">
        <v>10.237271426056687</v>
      </c>
      <c r="D116" s="117">
        <v>5.6397828639386915E-2</v>
      </c>
      <c r="E116" s="117">
        <v>20.418145023473986</v>
      </c>
      <c r="F116" s="117">
        <v>0.27621426223855505</v>
      </c>
      <c r="G116" s="133">
        <v>562.44072111426271</v>
      </c>
      <c r="H116" s="223" t="s">
        <v>164</v>
      </c>
      <c r="I116" s="140">
        <v>0.97</v>
      </c>
      <c r="J116" s="140">
        <v>0.96</v>
      </c>
      <c r="K116" s="140">
        <v>0.53</v>
      </c>
    </row>
    <row r="117" spans="1:11">
      <c r="A117" s="36" t="s">
        <v>322</v>
      </c>
      <c r="B117" s="117">
        <v>5.2146599274863616</v>
      </c>
      <c r="C117" s="117">
        <v>4.752448220818775</v>
      </c>
      <c r="D117" s="117">
        <v>-0.4622117066675866</v>
      </c>
      <c r="E117" s="117">
        <v>9.9671081483051367</v>
      </c>
      <c r="F117" s="117">
        <v>-4.6373702360818037</v>
      </c>
      <c r="G117" s="133">
        <v>273.3442927110957</v>
      </c>
      <c r="H117" s="223" t="s">
        <v>164</v>
      </c>
      <c r="I117" s="140">
        <v>0.84</v>
      </c>
      <c r="J117" s="140">
        <v>0.92</v>
      </c>
      <c r="K117" s="140">
        <v>0.48</v>
      </c>
    </row>
    <row r="118" spans="1:11">
      <c r="A118" s="36" t="s">
        <v>323</v>
      </c>
      <c r="B118" s="117">
        <v>4.0707302802016345</v>
      </c>
      <c r="C118" s="117">
        <v>4.4335847852362305</v>
      </c>
      <c r="D118" s="117">
        <v>0.36285450503459593</v>
      </c>
      <c r="E118" s="117">
        <v>8.504315065437865</v>
      </c>
      <c r="F118" s="117">
        <v>4.2667105139279498</v>
      </c>
      <c r="G118" s="133">
        <v>235.13555783011199</v>
      </c>
      <c r="H118" s="223" t="s">
        <v>164</v>
      </c>
      <c r="I118" s="140">
        <v>1.03</v>
      </c>
      <c r="J118" s="140">
        <v>0.94</v>
      </c>
      <c r="K118" s="140">
        <v>0.55000000000000004</v>
      </c>
    </row>
    <row r="119" spans="1:11">
      <c r="A119" s="180" t="s">
        <v>324</v>
      </c>
      <c r="B119" s="184" t="s">
        <v>156</v>
      </c>
      <c r="C119" s="184" t="s">
        <v>156</v>
      </c>
      <c r="D119" s="184" t="s">
        <v>156</v>
      </c>
      <c r="E119" s="184" t="s">
        <v>156</v>
      </c>
      <c r="F119" s="184" t="s">
        <v>156</v>
      </c>
      <c r="G119" s="37" t="s">
        <v>156</v>
      </c>
      <c r="H119" s="218" t="s">
        <v>164</v>
      </c>
      <c r="I119" s="218" t="s">
        <v>156</v>
      </c>
      <c r="J119" s="218" t="s">
        <v>156</v>
      </c>
      <c r="K119" s="218" t="s">
        <v>156</v>
      </c>
    </row>
  </sheetData>
  <mergeCells count="1">
    <mergeCell ref="A1:K1"/>
  </mergeCells>
  <conditionalFormatting sqref="F10:F12 F14:F20 F23 F25:F37 F40:F57 F60:F76 F79:F100 F103:F112 F116:F118">
    <cfRule type="cellIs" dxfId="3" priority="3" operator="lessThan">
      <formula>-5</formula>
    </cfRule>
  </conditionalFormatting>
  <conditionalFormatting sqref="F10:F12 F14:F20 F23 F25:F37 F40:F57 F60:F76 F79:F100 F103:F112">
    <cfRule type="cellIs" dxfId="2" priority="4" operator="greaterThan">
      <formula>5</formula>
    </cfRule>
  </conditionalFormatting>
  <conditionalFormatting sqref="G10:G12 G14:G20 G23:G37 G40:G57 G60:G76 G79:G100 G103:G112 G116:G118">
    <cfRule type="cellIs" dxfId="1" priority="1" operator="greaterThan">
      <formula>500</formula>
    </cfRule>
  </conditionalFormatting>
  <conditionalFormatting sqref="I10:J12 I14:J20 I23:J37 I40:J57 I60:J76 I79:J100 I103:J110 I112:J112 I116:J118">
    <cfRule type="cellIs" dxfId="0" priority="2" operator="notBetween">
      <formula>0.92</formula>
      <formula>1.24</formula>
    </cfRule>
  </conditionalFormatting>
  <pageMargins left="0.7" right="0.7" top="0.75" bottom="0.75" header="0.3" footer="0.3"/>
  <pageSetup scale="66" fitToHeight="10"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359A6-AD16-4AA7-A78D-959DABB172C5}">
  <sheetPr>
    <pageSetUpPr fitToPage="1"/>
  </sheetPr>
  <dimension ref="A1:M26"/>
  <sheetViews>
    <sheetView zoomScaleNormal="100" workbookViewId="0">
      <selection activeCell="J15" sqref="J15"/>
    </sheetView>
  </sheetViews>
  <sheetFormatPr defaultColWidth="8.85546875" defaultRowHeight="15"/>
  <sheetData>
    <row r="1" spans="1:13" ht="31.5" customHeight="1">
      <c r="A1" s="243" t="s">
        <v>416</v>
      </c>
      <c r="B1" s="243"/>
      <c r="C1" s="243"/>
      <c r="D1" s="243"/>
      <c r="E1" s="243"/>
      <c r="F1" s="243"/>
      <c r="G1" s="243"/>
      <c r="H1" s="243"/>
      <c r="I1" s="243"/>
      <c r="J1" s="243"/>
      <c r="K1" s="243"/>
      <c r="L1" s="243"/>
      <c r="M1" s="243"/>
    </row>
    <row r="2" spans="1:13" ht="31.5" customHeight="1">
      <c r="A2" s="243" t="s">
        <v>417</v>
      </c>
      <c r="B2" s="243"/>
      <c r="C2" s="243"/>
      <c r="D2" s="243"/>
      <c r="E2" s="243"/>
      <c r="F2" s="243"/>
      <c r="G2" s="243"/>
      <c r="H2" s="243"/>
      <c r="I2" s="243"/>
      <c r="J2" s="243"/>
      <c r="K2" s="243"/>
      <c r="L2" s="243"/>
      <c r="M2" s="243"/>
    </row>
    <row r="3" spans="1:13" ht="31.5" customHeight="1">
      <c r="A3" s="243" t="s">
        <v>418</v>
      </c>
      <c r="B3" s="243"/>
      <c r="C3" s="243"/>
      <c r="D3" s="243"/>
      <c r="E3" s="243"/>
      <c r="F3" s="243"/>
      <c r="G3" s="243"/>
      <c r="H3" s="243"/>
      <c r="I3" s="243"/>
      <c r="J3" s="243"/>
      <c r="K3" s="243"/>
      <c r="L3" s="243"/>
      <c r="M3" s="243"/>
    </row>
    <row r="4" spans="1:13" ht="31.5" customHeight="1">
      <c r="A4" s="243" t="s">
        <v>419</v>
      </c>
      <c r="B4" s="243"/>
      <c r="C4" s="243"/>
      <c r="D4" s="243"/>
      <c r="E4" s="243"/>
      <c r="F4" s="243"/>
      <c r="G4" s="243"/>
      <c r="H4" s="243"/>
      <c r="I4" s="243"/>
      <c r="J4" s="243"/>
      <c r="K4" s="243"/>
      <c r="L4" s="243"/>
      <c r="M4" s="243"/>
    </row>
    <row r="5" spans="1:13" ht="31.5" customHeight="1">
      <c r="A5" s="243" t="s">
        <v>420</v>
      </c>
      <c r="B5" s="243"/>
      <c r="C5" s="243"/>
      <c r="D5" s="243"/>
      <c r="E5" s="243"/>
      <c r="F5" s="243"/>
      <c r="G5" s="243"/>
      <c r="H5" s="243"/>
      <c r="I5" s="243"/>
      <c r="J5" s="243"/>
      <c r="K5" s="243"/>
      <c r="L5" s="243"/>
      <c r="M5" s="243"/>
    </row>
    <row r="6" spans="1:13" ht="31.5" customHeight="1">
      <c r="A6" s="243" t="s">
        <v>421</v>
      </c>
      <c r="B6" s="243"/>
      <c r="C6" s="243"/>
      <c r="D6" s="243"/>
      <c r="E6" s="243"/>
      <c r="F6" s="243"/>
      <c r="G6" s="243"/>
      <c r="H6" s="243"/>
      <c r="I6" s="243"/>
      <c r="J6" s="243"/>
      <c r="K6" s="243"/>
      <c r="L6" s="243"/>
      <c r="M6" s="243"/>
    </row>
    <row r="7" spans="1:13" ht="45.75" customHeight="1">
      <c r="A7" s="243" t="s">
        <v>422</v>
      </c>
      <c r="B7" s="243"/>
      <c r="C7" s="243"/>
      <c r="D7" s="243"/>
      <c r="E7" s="243"/>
      <c r="F7" s="243"/>
      <c r="G7" s="243"/>
      <c r="H7" s="243"/>
      <c r="I7" s="243"/>
      <c r="J7" s="243"/>
      <c r="K7" s="243"/>
      <c r="L7" s="243"/>
      <c r="M7" s="243"/>
    </row>
    <row r="8" spans="1:13" ht="17.100000000000001">
      <c r="A8" t="s">
        <v>423</v>
      </c>
    </row>
    <row r="9" spans="1:13">
      <c r="A9" s="244" t="s">
        <v>424</v>
      </c>
      <c r="B9" s="244"/>
      <c r="C9" s="244"/>
      <c r="D9" s="244"/>
      <c r="E9" s="244"/>
      <c r="F9" s="244"/>
      <c r="G9" s="244"/>
      <c r="H9" s="244"/>
      <c r="I9" s="244"/>
    </row>
    <row r="10" spans="1:13" ht="17.100000000000001">
      <c r="A10" t="s">
        <v>425</v>
      </c>
    </row>
    <row r="11" spans="1:13" ht="17.100000000000001">
      <c r="A11" t="s">
        <v>426</v>
      </c>
    </row>
    <row r="12" spans="1:13" ht="17.100000000000001">
      <c r="A12" t="s">
        <v>427</v>
      </c>
    </row>
    <row r="13" spans="1:13" ht="17.100000000000001">
      <c r="A13" t="s">
        <v>428</v>
      </c>
    </row>
    <row r="14" spans="1:13" ht="17.100000000000001">
      <c r="A14" t="s">
        <v>429</v>
      </c>
    </row>
    <row r="15" spans="1:13" ht="17.100000000000001">
      <c r="A15" s="216" t="s">
        <v>430</v>
      </c>
      <c r="B15" s="216"/>
      <c r="C15" s="216"/>
      <c r="D15" s="216"/>
      <c r="E15" s="216"/>
    </row>
    <row r="16" spans="1:13" ht="17.100000000000001">
      <c r="A16" s="235" t="s">
        <v>431</v>
      </c>
      <c r="B16" s="235"/>
      <c r="C16" s="235"/>
      <c r="D16" s="235"/>
      <c r="E16" s="235"/>
    </row>
    <row r="17" spans="1:1" ht="17.100000000000001">
      <c r="A17" t="s">
        <v>432</v>
      </c>
    </row>
    <row r="18" spans="1:1" ht="17.100000000000001">
      <c r="A18" t="s">
        <v>433</v>
      </c>
    </row>
    <row r="19" spans="1:1" ht="17.100000000000001">
      <c r="A19" t="s">
        <v>434</v>
      </c>
    </row>
    <row r="20" spans="1:1" ht="17.100000000000001">
      <c r="A20" t="s">
        <v>435</v>
      </c>
    </row>
    <row r="21" spans="1:1" ht="17.100000000000001">
      <c r="A21" t="s">
        <v>436</v>
      </c>
    </row>
    <row r="22" spans="1:1" ht="17.100000000000001">
      <c r="A22" t="s">
        <v>437</v>
      </c>
    </row>
    <row r="23" spans="1:1" ht="17.100000000000001">
      <c r="A23" t="s">
        <v>438</v>
      </c>
    </row>
    <row r="24" spans="1:1" ht="17.100000000000001">
      <c r="A24" t="s">
        <v>439</v>
      </c>
    </row>
    <row r="25" spans="1:1" ht="17.100000000000001">
      <c r="A25" t="s">
        <v>440</v>
      </c>
    </row>
    <row r="26" spans="1:1">
      <c r="A26" t="s">
        <v>441</v>
      </c>
    </row>
  </sheetData>
  <mergeCells count="8">
    <mergeCell ref="A7:M7"/>
    <mergeCell ref="A9:I9"/>
    <mergeCell ref="A1:M1"/>
    <mergeCell ref="A2:M2"/>
    <mergeCell ref="A3:M3"/>
    <mergeCell ref="A4:M4"/>
    <mergeCell ref="A5:M5"/>
    <mergeCell ref="A6:M6"/>
  </mergeCells>
  <pageMargins left="0.7" right="0.7" top="0.75" bottom="0.75" header="0.3" footer="0.3"/>
  <pageSetup scale="7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F8C665F011DB4E861F86D4B0916A85" ma:contentTypeVersion="16" ma:contentTypeDescription="Create a new document." ma:contentTypeScope="" ma:versionID="42f565d55d28749b436189bce475efcf">
  <xsd:schema xmlns:xsd="http://www.w3.org/2001/XMLSchema" xmlns:xs="http://www.w3.org/2001/XMLSchema" xmlns:p="http://schemas.microsoft.com/office/2006/metadata/properties" xmlns:ns2="b9b308de-f0dc-4bc7-9384-2ed55be93f0e" xmlns:ns3="222e54c3-c5f8-47fa-bc46-db7eeb099fea" targetNamespace="http://schemas.microsoft.com/office/2006/metadata/properties" ma:root="true" ma:fieldsID="f20b4cf7a2bf1b1f63cb1277a73f9865" ns2:_="" ns3:_="">
    <xsd:import namespace="b9b308de-f0dc-4bc7-9384-2ed55be93f0e"/>
    <xsd:import namespace="222e54c3-c5f8-47fa-bc46-db7eeb099fe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ObjectDetectorVersions" minOccurs="0"/>
                <xsd:element ref="ns3:MediaLengthInSeconds" minOccurs="0"/>
                <xsd:element ref="ns3:MediaServiceSearchPropertie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308de-f0dc-4bc7-9384-2ed55be93f0e"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536f4a5a-8268-4b15-99e4-749c10466361}" ma:internalName="TaxCatchAll" ma:showField="CatchAllData" ma:web="b9b308de-f0dc-4bc7-9384-2ed55be93f0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22e54c3-c5f8-47fa-bc46-db7eeb099fe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28b28469-8996-4088-bd89-44d87d6385e5"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22e54c3-c5f8-47fa-bc46-db7eeb099fea">
      <Terms xmlns="http://schemas.microsoft.com/office/infopath/2007/PartnerControls"/>
    </lcf76f155ced4ddcb4097134ff3c332f>
    <TaxCatchAll xmlns="b9b308de-f0dc-4bc7-9384-2ed55be93f0e" xsi:nil="true"/>
  </documentManagement>
</p:properties>
</file>

<file path=customXml/itemProps1.xml><?xml version="1.0" encoding="utf-8"?>
<ds:datastoreItem xmlns:ds="http://schemas.openxmlformats.org/officeDocument/2006/customXml" ds:itemID="{D8827E46-5526-4790-A5B4-574F9F512B4D}"/>
</file>

<file path=customXml/itemProps2.xml><?xml version="1.0" encoding="utf-8"?>
<ds:datastoreItem xmlns:ds="http://schemas.openxmlformats.org/officeDocument/2006/customXml" ds:itemID="{A99DAD6F-A4E3-45CB-811E-94000A5A5BF6}"/>
</file>

<file path=customXml/itemProps3.xml><?xml version="1.0" encoding="utf-8"?>
<ds:datastoreItem xmlns:ds="http://schemas.openxmlformats.org/officeDocument/2006/customXml" ds:itemID="{4BBFA22D-EFE2-4C95-ACF0-5B9D7AE538B2}"/>
</file>

<file path=docMetadata/LabelInfo.xml><?xml version="1.0" encoding="utf-8"?>
<clbl:labelList xmlns:clbl="http://schemas.microsoft.com/office/2020/mipLabelMetadata">
  <clbl:label id="{4278a402-1a9e-4eb9-8414-ffb55a5fcf1e}" enabled="0" method="" siteId="{4278a402-1a9e-4eb9-8414-ffb55a5fcf1e}" removed="1"/>
  <clbl:label id="{7cf48d45-3ddb-4389-a9c1-c115526eb52e}" enabled="0" method="" siteId="{7cf48d45-3ddb-4389-a9c1-c115526eb52e}"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Williams, Lara</dc:creator>
  <cp:keywords/>
  <dc:description/>
  <cp:lastModifiedBy>Warner, Nathaniel Richard</cp:lastModifiedBy>
  <cp:revision/>
  <dcterms:created xsi:type="dcterms:W3CDTF">2025-03-31T15:38:47Z</dcterms:created>
  <dcterms:modified xsi:type="dcterms:W3CDTF">2026-05-27T20:42:18Z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0x0101004FF8C665F011DB4E861F86D4B0916A85</vt:lpwstr>
  </property>
  <property fmtid="{D5CDD505-2E9C-101B-9397-08002B2CF9AE}" pid="3" name="MediaServiceImageTags">
    <vt:lpwstr/>
  </property>
</Properties>
</file>